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kie\Desktop\2018 Regional Tests - Final\S-PS\Finance\150-Financial Analyst Team_R_2018\"/>
    </mc:Choice>
  </mc:AlternateContent>
  <bookViews>
    <workbookView xWindow="0" yWindow="90" windowWidth="19140" windowHeight="7350" firstSheet="3" activeTab="3"/>
  </bookViews>
  <sheets>
    <sheet name="Raw Data" sheetId="1" r:id="rId1"/>
    <sheet name="Income Statement" sheetId="3" r:id="rId2"/>
    <sheet name="Owner's Equity Statement" sheetId="4" r:id="rId3"/>
    <sheet name="Balance Sheet" sheetId="5" r:id="rId4"/>
    <sheet name="Financial Analysis" sheetId="6" r:id="rId5"/>
    <sheet name="Trend Analysis" sheetId="7" r:id="rId6"/>
    <sheet name="Capital Analysis" sheetId="8" r:id="rId7"/>
  </sheets>
  <definedNames>
    <definedName name="_xlnm.Print_Area" localSheetId="0">'Raw Data'!$A$1:$I$31</definedName>
  </definedNames>
  <calcPr calcId="152511"/>
</workbook>
</file>

<file path=xl/calcChain.xml><?xml version="1.0" encoding="utf-8"?>
<calcChain xmlns="http://schemas.openxmlformats.org/spreadsheetml/2006/main">
  <c r="C16" i="5" l="1"/>
  <c r="D16" i="5"/>
  <c r="E16" i="5"/>
  <c r="F16" i="5"/>
  <c r="B16" i="5"/>
  <c r="A16" i="5"/>
  <c r="D7" i="4"/>
  <c r="E7" i="4"/>
  <c r="F7" i="4"/>
  <c r="G7" i="4"/>
  <c r="C7" i="4"/>
  <c r="B15" i="8" l="1"/>
  <c r="D11" i="8"/>
  <c r="B3" i="8"/>
  <c r="D12" i="8" s="1"/>
  <c r="E12" i="8" s="1"/>
  <c r="E13" i="8" s="1"/>
  <c r="B4" i="8"/>
  <c r="B2" i="8"/>
  <c r="B7" i="8" s="1"/>
  <c r="B29" i="5" l="1"/>
  <c r="C29" i="5"/>
  <c r="A29" i="5"/>
  <c r="D29" i="5"/>
  <c r="E29" i="5"/>
  <c r="F29" i="5" l="1"/>
  <c r="B13" i="1"/>
  <c r="D10" i="1"/>
  <c r="E10" i="1"/>
  <c r="F10" i="1" s="1"/>
  <c r="C10" i="1"/>
  <c r="C6" i="4" l="1"/>
  <c r="E9" i="4" l="1"/>
  <c r="F9" i="4"/>
  <c r="G9" i="4"/>
  <c r="D9" i="4"/>
  <c r="D15" i="7" l="1"/>
  <c r="E15" i="7"/>
  <c r="F15" i="7"/>
  <c r="C15" i="7"/>
  <c r="D12" i="7"/>
  <c r="E12" i="7"/>
  <c r="F12" i="7"/>
  <c r="C12" i="7"/>
  <c r="D9" i="7"/>
  <c r="E9" i="7"/>
  <c r="F9" i="7"/>
  <c r="C9" i="7"/>
  <c r="D6" i="7"/>
  <c r="E6" i="7"/>
  <c r="F6" i="7"/>
  <c r="C6" i="7"/>
  <c r="D3" i="7"/>
  <c r="E3" i="7"/>
  <c r="F3" i="7"/>
  <c r="C3" i="7"/>
  <c r="E7" i="3" l="1"/>
  <c r="C26" i="5" l="1"/>
  <c r="D26" i="5"/>
  <c r="E26" i="5"/>
  <c r="F26" i="5"/>
  <c r="C25" i="5"/>
  <c r="C27" i="5" s="1"/>
  <c r="D25" i="5"/>
  <c r="E25" i="5"/>
  <c r="E27" i="5" s="1"/>
  <c r="F25" i="5"/>
  <c r="C18" i="5"/>
  <c r="D18" i="5"/>
  <c r="E18" i="5"/>
  <c r="F18" i="5"/>
  <c r="C17" i="5"/>
  <c r="D17" i="5"/>
  <c r="E17" i="5"/>
  <c r="F17" i="5"/>
  <c r="C15" i="5"/>
  <c r="C19" i="5" s="1"/>
  <c r="D15" i="5"/>
  <c r="E15" i="5"/>
  <c r="F15" i="5"/>
  <c r="C12" i="5"/>
  <c r="D12" i="5"/>
  <c r="E12" i="5"/>
  <c r="F12" i="5"/>
  <c r="C11" i="5"/>
  <c r="D11" i="5"/>
  <c r="E11" i="5"/>
  <c r="F11" i="5"/>
  <c r="C10" i="5"/>
  <c r="D10" i="5"/>
  <c r="E10" i="5"/>
  <c r="F10" i="5"/>
  <c r="C9" i="5"/>
  <c r="D9" i="5"/>
  <c r="E9" i="5"/>
  <c r="F9" i="5"/>
  <c r="C8" i="5"/>
  <c r="C13" i="5" s="1"/>
  <c r="D8" i="5"/>
  <c r="E8" i="5"/>
  <c r="F8" i="5"/>
  <c r="A10" i="3"/>
  <c r="A11" i="3"/>
  <c r="A9" i="3"/>
  <c r="A7" i="3"/>
  <c r="A6" i="3"/>
  <c r="A34" i="5"/>
  <c r="A30" i="5"/>
  <c r="A26" i="5"/>
  <c r="A25" i="5"/>
  <c r="B15" i="5"/>
  <c r="A17" i="5"/>
  <c r="A18" i="5"/>
  <c r="A15" i="5"/>
  <c r="B11" i="5"/>
  <c r="B9" i="5"/>
  <c r="B10" i="5"/>
  <c r="B12" i="5"/>
  <c r="A12" i="5"/>
  <c r="A9" i="5"/>
  <c r="A10" i="5"/>
  <c r="A11" i="5"/>
  <c r="A8" i="5"/>
  <c r="B26" i="5"/>
  <c r="B25" i="5"/>
  <c r="B18" i="5"/>
  <c r="B17" i="5"/>
  <c r="B8" i="5"/>
  <c r="F9" i="3"/>
  <c r="F7" i="3"/>
  <c r="E6" i="3"/>
  <c r="F6" i="3"/>
  <c r="A14" i="3"/>
  <c r="F14" i="3"/>
  <c r="B11" i="3"/>
  <c r="F10" i="3"/>
  <c r="C11" i="3"/>
  <c r="D11" i="3"/>
  <c r="E11" i="3"/>
  <c r="F11" i="3"/>
  <c r="F27" i="5" l="1"/>
  <c r="D27" i="5"/>
  <c r="D19" i="5"/>
  <c r="F19" i="5"/>
  <c r="E19" i="5"/>
  <c r="C20" i="5"/>
  <c r="D13" i="5"/>
  <c r="D20" i="5" s="1"/>
  <c r="E13" i="5"/>
  <c r="F13" i="5"/>
  <c r="D5" i="6"/>
  <c r="B13" i="5"/>
  <c r="B19" i="5"/>
  <c r="E8" i="3"/>
  <c r="F6" i="6" s="1"/>
  <c r="E9" i="3"/>
  <c r="B27" i="5"/>
  <c r="F12" i="3"/>
  <c r="E10" i="3"/>
  <c r="E14" i="3"/>
  <c r="F8" i="3"/>
  <c r="G6" i="6" s="1"/>
  <c r="E5" i="6" l="1"/>
  <c r="F20" i="5"/>
  <c r="E20" i="5"/>
  <c r="G5" i="6"/>
  <c r="F5" i="6"/>
  <c r="C5" i="6"/>
  <c r="B20" i="5"/>
  <c r="F13" i="3"/>
  <c r="F15" i="3" s="1"/>
  <c r="D6" i="3"/>
  <c r="D14" i="3"/>
  <c r="D7" i="3"/>
  <c r="D10" i="3"/>
  <c r="D9" i="3"/>
  <c r="E12" i="3"/>
  <c r="E13" i="3" s="1"/>
  <c r="E15" i="3" s="1"/>
  <c r="D12" i="3" l="1"/>
  <c r="D8" i="3"/>
  <c r="E6" i="6" s="1"/>
  <c r="C10" i="3"/>
  <c r="C7" i="3"/>
  <c r="C9" i="3"/>
  <c r="C14" i="3"/>
  <c r="C6" i="3"/>
  <c r="C12" i="3" l="1"/>
  <c r="D13" i="3"/>
  <c r="D15" i="3" s="1"/>
  <c r="C8" i="3"/>
  <c r="D6" i="6" s="1"/>
  <c r="B9" i="3"/>
  <c r="B7" i="3"/>
  <c r="B6" i="3"/>
  <c r="B14" i="3"/>
  <c r="B10" i="3"/>
  <c r="C13" i="3" l="1"/>
  <c r="C15" i="3" s="1"/>
  <c r="B12" i="3"/>
  <c r="B8" i="3"/>
  <c r="C6" i="6" s="1"/>
  <c r="B13" i="3" l="1"/>
  <c r="B15" i="3" s="1"/>
  <c r="C8" i="4" l="1"/>
  <c r="C10" i="4" s="1"/>
  <c r="D6" i="4" s="1"/>
  <c r="C18" i="1" s="1"/>
  <c r="B34" i="5" l="1"/>
  <c r="B30" i="5" s="1"/>
  <c r="B17" i="1" s="1"/>
  <c r="D8" i="4"/>
  <c r="D10" i="4" s="1"/>
  <c r="E6" i="4" l="1"/>
  <c r="C34" i="5"/>
  <c r="C30" i="5" s="1"/>
  <c r="C17" i="1" l="1"/>
  <c r="C31" i="5"/>
  <c r="D18" i="1"/>
  <c r="E8" i="4"/>
  <c r="E10" i="4" s="1"/>
  <c r="C35" i="5" l="1"/>
  <c r="D8" i="6"/>
  <c r="F6" i="4"/>
  <c r="D34" i="5"/>
  <c r="D30" i="5" s="1"/>
  <c r="B31" i="5"/>
  <c r="B35" i="5" s="1"/>
  <c r="C8" i="6" l="1"/>
  <c r="D17" i="1"/>
  <c r="D31" i="5"/>
  <c r="F8" i="4"/>
  <c r="F10" i="4" s="1"/>
  <c r="E18" i="1"/>
  <c r="G6" i="4" l="1"/>
  <c r="E34" i="5"/>
  <c r="E30" i="5" s="1"/>
  <c r="D35" i="5"/>
  <c r="E8" i="6"/>
  <c r="E17" i="1" l="1"/>
  <c r="E31" i="5"/>
  <c r="G8" i="4"/>
  <c r="G10" i="4" s="1"/>
  <c r="F34" i="5" s="1"/>
  <c r="F30" i="5" s="1"/>
  <c r="F18" i="1"/>
  <c r="E35" i="5" l="1"/>
  <c r="F8" i="6"/>
  <c r="F17" i="1"/>
  <c r="F31" i="5"/>
  <c r="F35" i="5" l="1"/>
  <c r="G8" i="6"/>
</calcChain>
</file>

<file path=xl/sharedStrings.xml><?xml version="1.0" encoding="utf-8"?>
<sst xmlns="http://schemas.openxmlformats.org/spreadsheetml/2006/main" count="97" uniqueCount="79">
  <si>
    <t>Cash</t>
  </si>
  <si>
    <t>Accounts Receivable</t>
  </si>
  <si>
    <t>Supplies</t>
  </si>
  <si>
    <t>Accounts Payable</t>
  </si>
  <si>
    <t>Wages Payable</t>
  </si>
  <si>
    <t>Interest Expense</t>
  </si>
  <si>
    <t>Income Statement</t>
  </si>
  <si>
    <t>Balance Sheet</t>
  </si>
  <si>
    <t>Net Income</t>
  </si>
  <si>
    <t>Cost of Goods Sold</t>
  </si>
  <si>
    <t>Gross Profit</t>
  </si>
  <si>
    <t>Income from Operations</t>
  </si>
  <si>
    <t>ASSETS</t>
  </si>
  <si>
    <t>Current Assets:</t>
  </si>
  <si>
    <t>Total Current Assets</t>
  </si>
  <si>
    <t>Property, Plant &amp; Equipment:</t>
  </si>
  <si>
    <t>Total Property, Plant &amp; Equipment</t>
  </si>
  <si>
    <t>Total Assets</t>
  </si>
  <si>
    <t>LIABILITIES</t>
  </si>
  <si>
    <t>Current Liabilities:</t>
  </si>
  <si>
    <t>Total Liabilities</t>
  </si>
  <si>
    <t>Total Liabilities &amp; Stockholders' Equity</t>
  </si>
  <si>
    <t>Financial Analysis</t>
  </si>
  <si>
    <t>Current Ratio</t>
  </si>
  <si>
    <t>Gross Profit Percentage</t>
  </si>
  <si>
    <t>Profit Margin</t>
  </si>
  <si>
    <t>Debt to Total Assets</t>
  </si>
  <si>
    <t>Equipment</t>
  </si>
  <si>
    <t>Accumulated Depreciation—Equipment</t>
  </si>
  <si>
    <t>Inventory</t>
  </si>
  <si>
    <t>Sales</t>
  </si>
  <si>
    <t>Total Operating Expenses</t>
  </si>
  <si>
    <t>Total Current Liabilities</t>
  </si>
  <si>
    <t>Long-Term Liabilities:</t>
  </si>
  <si>
    <t>PBA Coffee</t>
  </si>
  <si>
    <t>Trial Balance</t>
  </si>
  <si>
    <t>(in thousands)</t>
  </si>
  <si>
    <t>Notes Payable (due in 2020)</t>
  </si>
  <si>
    <t>Operating Expenses</t>
  </si>
  <si>
    <t>For the Year Ended December 31</t>
  </si>
  <si>
    <t>January 1</t>
  </si>
  <si>
    <t>December 31</t>
  </si>
  <si>
    <t>Prepaid Expenses</t>
  </si>
  <si>
    <t>Percent Increase</t>
  </si>
  <si>
    <t>Note to Grader: Some contestants may not use parentheses in their financial statement presentation.  As long as the calculations are correct, please do not deduct points.</t>
  </si>
  <si>
    <t>PBA Bookstore</t>
  </si>
  <si>
    <t>Selling &amp; Administrative Expenses</t>
  </si>
  <si>
    <t>Depreciation Expense</t>
  </si>
  <si>
    <t>V. Thomas, Capital</t>
  </si>
  <si>
    <t>V. Thomas, Drawing</t>
  </si>
  <si>
    <t>Building</t>
  </si>
  <si>
    <t>Accumulated Depreciation-Building</t>
  </si>
  <si>
    <t>Statement of Owner's Equity</t>
  </si>
  <si>
    <t>Mortgage Payable</t>
  </si>
  <si>
    <t>V. Thomas, Capital,</t>
  </si>
  <si>
    <t>OWNERS' EQUITY</t>
  </si>
  <si>
    <t xml:space="preserve">Payback </t>
  </si>
  <si>
    <t>Years</t>
  </si>
  <si>
    <t>IRR</t>
  </si>
  <si>
    <t>NPV</t>
  </si>
  <si>
    <t>Year 0</t>
  </si>
  <si>
    <t>Year 1</t>
  </si>
  <si>
    <t>Year 2</t>
  </si>
  <si>
    <t>Year 3</t>
  </si>
  <si>
    <t>(Assuming 5% discount rate)</t>
  </si>
  <si>
    <t>Year</t>
  </si>
  <si>
    <t>In/Out</t>
  </si>
  <si>
    <t>Cash Flow</t>
  </si>
  <si>
    <t>PV</t>
  </si>
  <si>
    <t>Out</t>
  </si>
  <si>
    <t xml:space="preserve">In </t>
  </si>
  <si>
    <t>1-3</t>
  </si>
  <si>
    <t>Drawing</t>
  </si>
  <si>
    <t>.34%</t>
  </si>
  <si>
    <t>.30%</t>
  </si>
  <si>
    <t>.41%</t>
  </si>
  <si>
    <t>.47%</t>
  </si>
  <si>
    <t>.91%</t>
  </si>
  <si>
    <t>Note to Judge: Some contestants may not use parentheses in their financial statement presentation.  As long as the calculations are correct, please do not deduct points.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</si>
</sst>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[$-409]mmmm\ d\,\ yyyy;@"/>
    <numFmt numFmtId="167" formatCode="0_);[Red]\(0\)"/>
    <numFmt numFmtId="168" formatCode="0_);\(0\)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/>
    <xf numFmtId="0" fontId="4" fillId="0" borderId="0" xfId="0" applyFont="1"/>
    <xf numFmtId="0" fontId="4" fillId="0" borderId="0" xfId="0" applyFont="1" applyAlignment="1"/>
    <xf numFmtId="0" fontId="5" fillId="0" borderId="0" xfId="0" applyFont="1" applyAlignment="1">
      <alignment vertical="center"/>
    </xf>
    <xf numFmtId="0" fontId="0" fillId="0" borderId="0" xfId="0" applyAlignment="1">
      <alignment wrapText="1"/>
    </xf>
    <xf numFmtId="164" fontId="0" fillId="0" borderId="0" xfId="2" applyNumberFormat="1" applyFont="1"/>
    <xf numFmtId="165" fontId="0" fillId="0" borderId="0" xfId="1" applyNumberFormat="1" applyFont="1"/>
    <xf numFmtId="0" fontId="3" fillId="0" borderId="0" xfId="0" applyFont="1" applyAlignment="1">
      <alignment horizontal="left" vertical="center" wrapText="1"/>
    </xf>
    <xf numFmtId="44" fontId="0" fillId="0" borderId="0" xfId="2" applyFont="1"/>
    <xf numFmtId="165" fontId="0" fillId="0" borderId="1" xfId="1" applyNumberFormat="1" applyFont="1" applyBorder="1"/>
    <xf numFmtId="166" fontId="0" fillId="0" borderId="0" xfId="0" applyNumberFormat="1"/>
    <xf numFmtId="10" fontId="0" fillId="0" borderId="0" xfId="3" applyNumberFormat="1" applyFont="1"/>
    <xf numFmtId="43" fontId="0" fillId="0" borderId="0" xfId="0" applyNumberFormat="1"/>
    <xf numFmtId="43" fontId="0" fillId="0" borderId="0" xfId="1" applyNumberFormat="1" applyFont="1" applyAlignment="1">
      <alignment horizontal="left"/>
    </xf>
    <xf numFmtId="0" fontId="0" fillId="0" borderId="0" xfId="0" applyBorder="1"/>
    <xf numFmtId="165" fontId="0" fillId="0" borderId="0" xfId="1" applyNumberFormat="1" applyFont="1" applyBorder="1"/>
    <xf numFmtId="0" fontId="0" fillId="0" borderId="0" xfId="0" applyFill="1" applyBorder="1"/>
    <xf numFmtId="0" fontId="3" fillId="0" borderId="0" xfId="0" applyFont="1" applyAlignment="1">
      <alignment vertical="center" wrapText="1"/>
    </xf>
    <xf numFmtId="38" fontId="4" fillId="0" borderId="0" xfId="0" applyNumberFormat="1" applyFont="1" applyAlignment="1">
      <alignment horizontal="right"/>
    </xf>
    <xf numFmtId="38" fontId="0" fillId="0" borderId="0" xfId="0" applyNumberFormat="1" applyAlignment="1">
      <alignment horizontal="right"/>
    </xf>
    <xf numFmtId="0" fontId="4" fillId="0" borderId="0" xfId="0" applyFont="1" applyFill="1" applyAlignment="1">
      <alignment horizontal="left" indent="1"/>
    </xf>
    <xf numFmtId="167" fontId="4" fillId="0" borderId="0" xfId="0" applyNumberFormat="1" applyFont="1" applyFill="1" applyAlignment="1">
      <alignment horizontal="center"/>
    </xf>
    <xf numFmtId="0" fontId="3" fillId="0" borderId="3" xfId="0" applyFont="1" applyFill="1" applyBorder="1" applyAlignment="1">
      <alignment horizontal="left" vertical="center"/>
    </xf>
    <xf numFmtId="38" fontId="3" fillId="0" borderId="3" xfId="0" applyNumberFormat="1" applyFont="1" applyFill="1" applyBorder="1" applyAlignment="1">
      <alignment horizontal="right" vertical="center"/>
    </xf>
    <xf numFmtId="165" fontId="3" fillId="0" borderId="3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38" fontId="3" fillId="0" borderId="0" xfId="0" applyNumberFormat="1" applyFont="1" applyFill="1" applyAlignment="1">
      <alignment horizontal="right" vertical="center"/>
    </xf>
    <xf numFmtId="165" fontId="3" fillId="0" borderId="0" xfId="1" applyNumberFormat="1" applyFont="1" applyFill="1" applyAlignment="1">
      <alignment horizontal="right" vertical="center"/>
    </xf>
    <xf numFmtId="37" fontId="0" fillId="0" borderId="0" xfId="0" applyNumberFormat="1" applyBorder="1"/>
    <xf numFmtId="37" fontId="0" fillId="0" borderId="0" xfId="0" applyNumberFormat="1"/>
    <xf numFmtId="37" fontId="0" fillId="0" borderId="1" xfId="0" applyNumberFormat="1" applyBorder="1"/>
    <xf numFmtId="49" fontId="0" fillId="0" borderId="0" xfId="0" applyNumberFormat="1"/>
    <xf numFmtId="165" fontId="0" fillId="0" borderId="4" xfId="0" applyNumberFormat="1" applyBorder="1"/>
    <xf numFmtId="164" fontId="2" fillId="0" borderId="2" xfId="2" applyNumberFormat="1" applyFont="1" applyBorder="1"/>
    <xf numFmtId="9" fontId="0" fillId="0" borderId="0" xfId="3" applyFont="1" applyBorder="1"/>
    <xf numFmtId="5" fontId="0" fillId="0" borderId="0" xfId="0" applyNumberFormat="1" applyBorder="1"/>
    <xf numFmtId="9" fontId="0" fillId="0" borderId="0" xfId="3" applyFont="1"/>
    <xf numFmtId="43" fontId="0" fillId="0" borderId="0" xfId="1" applyFont="1"/>
    <xf numFmtId="167" fontId="0" fillId="0" borderId="0" xfId="0" applyNumberFormat="1" applyFont="1" applyFill="1" applyAlignment="1">
      <alignment horizontal="center"/>
    </xf>
    <xf numFmtId="168" fontId="0" fillId="0" borderId="0" xfId="1" applyNumberFormat="1" applyFont="1" applyBorder="1"/>
    <xf numFmtId="5" fontId="0" fillId="0" borderId="0" xfId="2" applyNumberFormat="1" applyFont="1"/>
    <xf numFmtId="37" fontId="6" fillId="0" borderId="0" xfId="0" applyNumberFormat="1" applyFont="1" applyFill="1" applyAlignment="1">
      <alignment horizontal="right" vertical="center"/>
    </xf>
    <xf numFmtId="9" fontId="0" fillId="0" borderId="0" xfId="0" applyNumberFormat="1"/>
    <xf numFmtId="8" fontId="0" fillId="0" borderId="0" xfId="0" applyNumberFormat="1"/>
    <xf numFmtId="16" fontId="0" fillId="0" borderId="0" xfId="0" quotePrefix="1" applyNumberFormat="1" applyAlignment="1">
      <alignment horizontal="right"/>
    </xf>
    <xf numFmtId="7" fontId="0" fillId="0" borderId="0" xfId="0" applyNumberFormat="1"/>
    <xf numFmtId="8" fontId="0" fillId="0" borderId="1" xfId="0" applyNumberFormat="1" applyBorder="1"/>
    <xf numFmtId="37" fontId="0" fillId="0" borderId="4" xfId="0" applyNumberFormat="1" applyBorder="1"/>
    <xf numFmtId="5" fontId="0" fillId="0" borderId="0" xfId="0" applyNumberFormat="1"/>
    <xf numFmtId="9" fontId="0" fillId="0" borderId="0" xfId="3" quotePrefix="1" applyFont="1" applyAlignment="1">
      <alignment horizontal="right"/>
    </xf>
    <xf numFmtId="10" fontId="0" fillId="0" borderId="0" xfId="3" quotePrefix="1" applyNumberFormat="1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wrapText="1"/>
    </xf>
    <xf numFmtId="166" fontId="0" fillId="0" borderId="0" xfId="0" quotePrefix="1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activeCell="C14" sqref="C14"/>
    </sheetView>
  </sheetViews>
  <sheetFormatPr defaultRowHeight="15" x14ac:dyDescent="0.25"/>
  <cols>
    <col min="1" max="1" width="42.7109375" customWidth="1"/>
    <col min="2" max="2" width="14.7109375" style="20" bestFit="1" customWidth="1"/>
    <col min="3" max="5" width="12" style="20" customWidth="1"/>
    <col min="6" max="6" width="12" customWidth="1"/>
  </cols>
  <sheetData>
    <row r="1" spans="1:9" ht="18.75" x14ac:dyDescent="0.25">
      <c r="A1" s="54" t="s">
        <v>45</v>
      </c>
      <c r="B1" s="54"/>
      <c r="C1" s="54"/>
      <c r="D1" s="54"/>
      <c r="E1" s="54"/>
      <c r="F1" s="54"/>
      <c r="G1" s="18"/>
      <c r="H1" s="18"/>
      <c r="I1" s="18"/>
    </row>
    <row r="2" spans="1:9" ht="18.75" x14ac:dyDescent="0.25">
      <c r="A2" s="54" t="s">
        <v>35</v>
      </c>
      <c r="B2" s="54"/>
      <c r="C2" s="54"/>
      <c r="D2" s="54"/>
      <c r="E2" s="54"/>
      <c r="F2" s="54"/>
      <c r="G2" s="8"/>
      <c r="H2" s="8"/>
      <c r="I2" s="8"/>
    </row>
    <row r="3" spans="1:9" ht="18.75" x14ac:dyDescent="0.25">
      <c r="A3" s="55" t="s">
        <v>36</v>
      </c>
      <c r="B3" s="55"/>
      <c r="C3" s="55"/>
      <c r="D3" s="55"/>
      <c r="E3" s="55"/>
      <c r="F3" s="55"/>
      <c r="G3" s="8"/>
      <c r="H3" s="8"/>
      <c r="I3" s="8"/>
    </row>
    <row r="4" spans="1:9" ht="15" customHeight="1" x14ac:dyDescent="0.3">
      <c r="A4" s="21"/>
      <c r="B4" s="22">
        <v>2013</v>
      </c>
      <c r="C4" s="22">
        <v>2014</v>
      </c>
      <c r="D4" s="22">
        <v>2015</v>
      </c>
      <c r="E4" s="22">
        <v>2016</v>
      </c>
      <c r="F4" s="22">
        <v>2017</v>
      </c>
      <c r="G4" s="2"/>
    </row>
    <row r="5" spans="1:9" ht="15" customHeight="1" x14ac:dyDescent="0.3">
      <c r="A5" s="23" t="s">
        <v>0</v>
      </c>
      <c r="B5" s="24">
        <v>22169</v>
      </c>
      <c r="C5" s="24">
        <v>21061</v>
      </c>
      <c r="D5" s="24">
        <v>19587</v>
      </c>
      <c r="E5" s="24">
        <v>18216</v>
      </c>
      <c r="F5" s="25">
        <v>17487</v>
      </c>
      <c r="G5" s="2"/>
    </row>
    <row r="6" spans="1:9" ht="15" customHeight="1" x14ac:dyDescent="0.3">
      <c r="A6" s="26" t="s">
        <v>1</v>
      </c>
      <c r="B6" s="27">
        <v>0</v>
      </c>
      <c r="C6" s="27">
        <v>0</v>
      </c>
      <c r="D6" s="27">
        <v>435</v>
      </c>
      <c r="E6" s="27">
        <v>671</v>
      </c>
      <c r="F6" s="28">
        <v>1438</v>
      </c>
      <c r="G6" s="2"/>
    </row>
    <row r="7" spans="1:9" ht="15" customHeight="1" x14ac:dyDescent="0.3">
      <c r="A7" s="26" t="s">
        <v>29</v>
      </c>
      <c r="B7" s="27">
        <v>15000</v>
      </c>
      <c r="C7" s="27">
        <v>15036</v>
      </c>
      <c r="D7" s="27">
        <v>15487</v>
      </c>
      <c r="E7" s="27">
        <v>17036</v>
      </c>
      <c r="F7" s="28">
        <v>15332</v>
      </c>
      <c r="G7" s="2"/>
    </row>
    <row r="8" spans="1:9" ht="15" customHeight="1" x14ac:dyDescent="0.3">
      <c r="A8" s="26" t="s">
        <v>42</v>
      </c>
      <c r="B8" s="27">
        <v>5240</v>
      </c>
      <c r="C8" s="27">
        <v>5245</v>
      </c>
      <c r="D8" s="27">
        <v>5255</v>
      </c>
      <c r="E8" s="27">
        <v>5413</v>
      </c>
      <c r="F8" s="27">
        <v>5343</v>
      </c>
      <c r="G8" s="2"/>
    </row>
    <row r="9" spans="1:9" ht="15" customHeight="1" x14ac:dyDescent="0.3">
      <c r="A9" s="26" t="s">
        <v>2</v>
      </c>
      <c r="B9" s="27">
        <v>352</v>
      </c>
      <c r="C9" s="27">
        <v>208</v>
      </c>
      <c r="D9" s="27">
        <v>411</v>
      </c>
      <c r="E9" s="27">
        <v>331</v>
      </c>
      <c r="F9" s="28">
        <v>298</v>
      </c>
      <c r="G9" s="2"/>
    </row>
    <row r="10" spans="1:9" ht="15" customHeight="1" x14ac:dyDescent="0.3">
      <c r="A10" s="26" t="s">
        <v>50</v>
      </c>
      <c r="B10" s="27">
        <v>75000</v>
      </c>
      <c r="C10" s="27">
        <f>B10</f>
        <v>75000</v>
      </c>
      <c r="D10" s="27">
        <f t="shared" ref="D10:F10" si="0">C10</f>
        <v>75000</v>
      </c>
      <c r="E10" s="27">
        <f t="shared" si="0"/>
        <v>75000</v>
      </c>
      <c r="F10" s="27">
        <f t="shared" si="0"/>
        <v>75000</v>
      </c>
      <c r="G10" s="2"/>
    </row>
    <row r="11" spans="1:9" ht="15" customHeight="1" x14ac:dyDescent="0.3">
      <c r="A11" s="26" t="s">
        <v>51</v>
      </c>
      <c r="B11" s="27">
        <v>1000</v>
      </c>
      <c r="C11" s="27">
        <v>2000</v>
      </c>
      <c r="D11" s="27">
        <v>3000</v>
      </c>
      <c r="E11" s="27">
        <v>4000</v>
      </c>
      <c r="F11" s="27">
        <v>5000</v>
      </c>
      <c r="G11" s="2"/>
    </row>
    <row r="12" spans="1:9" ht="15" customHeight="1" x14ac:dyDescent="0.3">
      <c r="A12" s="26" t="s">
        <v>27</v>
      </c>
      <c r="B12" s="27">
        <v>5000</v>
      </c>
      <c r="C12" s="27">
        <v>5000</v>
      </c>
      <c r="D12" s="27">
        <v>5000</v>
      </c>
      <c r="E12" s="27">
        <v>6234</v>
      </c>
      <c r="F12" s="28">
        <v>6234</v>
      </c>
      <c r="G12" s="2"/>
    </row>
    <row r="13" spans="1:9" ht="15" customHeight="1" x14ac:dyDescent="0.3">
      <c r="A13" s="26" t="s">
        <v>28</v>
      </c>
      <c r="B13" s="27">
        <f>500</f>
        <v>500</v>
      </c>
      <c r="C13" s="27">
        <v>1000</v>
      </c>
      <c r="D13" s="27">
        <v>1500</v>
      </c>
      <c r="E13" s="27">
        <v>2123</v>
      </c>
      <c r="F13" s="28">
        <v>2746</v>
      </c>
      <c r="G13" s="2"/>
    </row>
    <row r="14" spans="1:9" ht="15" customHeight="1" x14ac:dyDescent="0.3">
      <c r="A14" s="26" t="s">
        <v>3</v>
      </c>
      <c r="B14" s="27">
        <v>821</v>
      </c>
      <c r="C14" s="27">
        <v>1147</v>
      </c>
      <c r="D14" s="27">
        <v>1301</v>
      </c>
      <c r="E14" s="27">
        <v>1397</v>
      </c>
      <c r="F14" s="28">
        <v>1346</v>
      </c>
      <c r="G14" s="2"/>
    </row>
    <row r="15" spans="1:9" ht="15" customHeight="1" x14ac:dyDescent="0.3">
      <c r="A15" s="26" t="s">
        <v>4</v>
      </c>
      <c r="B15" s="27">
        <v>1242</v>
      </c>
      <c r="C15" s="27">
        <v>1242</v>
      </c>
      <c r="D15" s="27">
        <v>1242</v>
      </c>
      <c r="E15" s="27">
        <v>1350</v>
      </c>
      <c r="F15" s="28">
        <v>1350</v>
      </c>
      <c r="G15" s="2"/>
    </row>
    <row r="16" spans="1:9" ht="15" customHeight="1" x14ac:dyDescent="0.3">
      <c r="A16" s="26" t="s">
        <v>53</v>
      </c>
      <c r="B16" s="27">
        <v>50000</v>
      </c>
      <c r="C16" s="27">
        <v>47500</v>
      </c>
      <c r="D16" s="27">
        <v>45125</v>
      </c>
      <c r="E16" s="27">
        <v>42869</v>
      </c>
      <c r="F16" s="27">
        <v>40726</v>
      </c>
      <c r="G16" s="2"/>
    </row>
    <row r="17" spans="1:9" ht="15" customHeight="1" x14ac:dyDescent="0.3">
      <c r="A17" s="26" t="s">
        <v>37</v>
      </c>
      <c r="B17" s="27">
        <f>'Balance Sheet'!B30</f>
        <v>29033</v>
      </c>
      <c r="C17" s="27">
        <f>'Balance Sheet'!C30</f>
        <v>28350</v>
      </c>
      <c r="D17" s="27">
        <f>'Balance Sheet'!D30</f>
        <v>28504</v>
      </c>
      <c r="E17" s="27">
        <f>'Balance Sheet'!E30</f>
        <v>30366</v>
      </c>
      <c r="F17" s="27">
        <f>'Balance Sheet'!F30</f>
        <v>28796</v>
      </c>
      <c r="G17" s="2"/>
    </row>
    <row r="18" spans="1:9" ht="15" customHeight="1" x14ac:dyDescent="0.3">
      <c r="A18" s="26" t="s">
        <v>48</v>
      </c>
      <c r="B18" s="42">
        <v>40000</v>
      </c>
      <c r="C18" s="42">
        <f>'Owner''s Equity Statement'!D6</f>
        <v>40165</v>
      </c>
      <c r="D18" s="42">
        <f>'Owner''s Equity Statement'!E6</f>
        <v>40311</v>
      </c>
      <c r="E18" s="42">
        <f>'Owner''s Equity Statement'!F6</f>
        <v>40503</v>
      </c>
      <c r="F18" s="42">
        <f>'Owner''s Equity Statement'!G6</f>
        <v>40796</v>
      </c>
      <c r="G18" s="2"/>
    </row>
    <row r="19" spans="1:9" ht="15" customHeight="1" x14ac:dyDescent="0.3">
      <c r="A19" s="26" t="s">
        <v>49</v>
      </c>
      <c r="B19" s="27">
        <v>0</v>
      </c>
      <c r="C19" s="27">
        <v>0</v>
      </c>
      <c r="D19" s="27">
        <v>0</v>
      </c>
      <c r="E19" s="27">
        <v>0</v>
      </c>
      <c r="F19" s="27">
        <v>0</v>
      </c>
      <c r="G19" s="2"/>
    </row>
    <row r="20" spans="1:9" ht="15" customHeight="1" x14ac:dyDescent="0.3">
      <c r="A20" s="26" t="s">
        <v>30</v>
      </c>
      <c r="B20" s="27">
        <v>47892</v>
      </c>
      <c r="C20" s="27">
        <v>48540</v>
      </c>
      <c r="D20" s="27">
        <v>47322</v>
      </c>
      <c r="E20" s="27">
        <v>44021</v>
      </c>
      <c r="F20" s="28">
        <v>40933</v>
      </c>
      <c r="G20" s="2"/>
    </row>
    <row r="21" spans="1:9" ht="15" customHeight="1" x14ac:dyDescent="0.3">
      <c r="A21" s="26" t="s">
        <v>9</v>
      </c>
      <c r="B21" s="28">
        <v>34704</v>
      </c>
      <c r="C21" s="28">
        <v>34788</v>
      </c>
      <c r="D21" s="28">
        <v>33744</v>
      </c>
      <c r="E21" s="28">
        <v>30707</v>
      </c>
      <c r="F21" s="28">
        <v>27943</v>
      </c>
      <c r="G21" s="2"/>
    </row>
    <row r="22" spans="1:9" ht="15" customHeight="1" x14ac:dyDescent="0.3">
      <c r="A22" s="26" t="s">
        <v>38</v>
      </c>
      <c r="B22" s="28">
        <v>2471</v>
      </c>
      <c r="C22" s="28">
        <v>2620</v>
      </c>
      <c r="D22" s="28">
        <v>2554</v>
      </c>
      <c r="E22" s="28">
        <v>2452</v>
      </c>
      <c r="F22" s="28">
        <v>2287</v>
      </c>
      <c r="G22" s="2"/>
    </row>
    <row r="23" spans="1:9" ht="15" customHeight="1" x14ac:dyDescent="0.3">
      <c r="A23" s="26" t="s">
        <v>46</v>
      </c>
      <c r="B23" s="28">
        <v>7061</v>
      </c>
      <c r="C23" s="28">
        <v>7485</v>
      </c>
      <c r="D23" s="28">
        <v>7298</v>
      </c>
      <c r="E23" s="28">
        <v>7006</v>
      </c>
      <c r="F23" s="28">
        <v>6726</v>
      </c>
      <c r="G23" s="2"/>
    </row>
    <row r="24" spans="1:9" ht="15" customHeight="1" x14ac:dyDescent="0.3">
      <c r="A24" s="26" t="s">
        <v>47</v>
      </c>
      <c r="B24" s="28">
        <v>1524</v>
      </c>
      <c r="C24" s="28">
        <v>1554</v>
      </c>
      <c r="D24" s="28">
        <v>1585</v>
      </c>
      <c r="E24" s="28">
        <v>1604</v>
      </c>
      <c r="F24" s="28">
        <v>1626</v>
      </c>
      <c r="G24" s="2"/>
    </row>
    <row r="25" spans="1:9" ht="18.75" x14ac:dyDescent="0.3">
      <c r="A25" s="3" t="s">
        <v>5</v>
      </c>
      <c r="B25" s="19">
        <v>1967</v>
      </c>
      <c r="C25" s="19">
        <v>1947</v>
      </c>
      <c r="D25" s="19">
        <v>1949</v>
      </c>
      <c r="E25" s="19">
        <v>1959</v>
      </c>
      <c r="F25" s="19">
        <v>1979</v>
      </c>
      <c r="G25" s="2"/>
    </row>
    <row r="26" spans="1:9" ht="15" customHeight="1" x14ac:dyDescent="0.3">
      <c r="F26" s="4"/>
      <c r="G26" s="2"/>
      <c r="H26" s="53"/>
      <c r="I26" s="53"/>
    </row>
    <row r="27" spans="1:9" ht="18.75" x14ac:dyDescent="0.25">
      <c r="A27" s="52"/>
      <c r="B27" s="52"/>
      <c r="C27" s="52"/>
      <c r="D27" s="52"/>
      <c r="E27" s="52"/>
      <c r="F27" s="52"/>
      <c r="G27" s="52"/>
      <c r="H27" s="52"/>
      <c r="I27" s="52"/>
    </row>
    <row r="28" spans="1:9" ht="18.75" x14ac:dyDescent="0.25">
      <c r="A28" s="52"/>
      <c r="B28" s="52"/>
      <c r="C28" s="52"/>
      <c r="D28" s="52"/>
      <c r="E28" s="52"/>
      <c r="F28" s="52"/>
      <c r="G28" s="52"/>
      <c r="H28" s="52"/>
      <c r="I28" s="52"/>
    </row>
    <row r="29" spans="1:9" ht="18.75" x14ac:dyDescent="0.25">
      <c r="A29" s="52"/>
      <c r="B29" s="52"/>
      <c r="C29" s="52"/>
      <c r="D29" s="52"/>
      <c r="E29" s="52"/>
      <c r="F29" s="52"/>
      <c r="G29" s="52"/>
      <c r="H29" s="52"/>
      <c r="I29" s="52"/>
    </row>
    <row r="30" spans="1:9" s="5" customFormat="1" ht="18.75" x14ac:dyDescent="0.25">
      <c r="A30" s="52"/>
      <c r="B30" s="52"/>
      <c r="C30" s="52"/>
      <c r="D30" s="52"/>
      <c r="E30" s="52"/>
      <c r="F30" s="52"/>
      <c r="G30" s="52"/>
      <c r="H30" s="52"/>
      <c r="I30" s="52"/>
    </row>
    <row r="31" spans="1:9" ht="18.75" x14ac:dyDescent="0.25">
      <c r="A31" s="52"/>
      <c r="B31" s="52"/>
      <c r="C31" s="52"/>
      <c r="D31" s="52"/>
      <c r="E31" s="52"/>
      <c r="F31" s="52"/>
      <c r="G31" s="52"/>
      <c r="H31" s="52"/>
      <c r="I31" s="52"/>
    </row>
    <row r="32" spans="1:9" x14ac:dyDescent="0.25">
      <c r="A32" s="1"/>
      <c r="F32" s="1"/>
    </row>
    <row r="33" spans="1:6" x14ac:dyDescent="0.25">
      <c r="A33" s="1"/>
      <c r="F33" s="1"/>
    </row>
    <row r="34" spans="1:6" x14ac:dyDescent="0.25">
      <c r="A34" s="1"/>
      <c r="F34" s="1"/>
    </row>
    <row r="35" spans="1:6" x14ac:dyDescent="0.25">
      <c r="A35" s="1"/>
      <c r="F35" s="1"/>
    </row>
    <row r="36" spans="1:6" x14ac:dyDescent="0.25">
      <c r="A36" s="1"/>
      <c r="F36" s="1"/>
    </row>
    <row r="37" spans="1:6" x14ac:dyDescent="0.25">
      <c r="A37" s="1"/>
      <c r="F37" s="1"/>
    </row>
    <row r="38" spans="1:6" x14ac:dyDescent="0.25">
      <c r="A38" s="1"/>
      <c r="F38" s="1"/>
    </row>
    <row r="39" spans="1:6" x14ac:dyDescent="0.25">
      <c r="A39" s="1"/>
      <c r="F39" s="1"/>
    </row>
    <row r="40" spans="1:6" x14ac:dyDescent="0.25">
      <c r="A40" s="1"/>
      <c r="F40" s="1"/>
    </row>
  </sheetData>
  <mergeCells count="9">
    <mergeCell ref="A31:I31"/>
    <mergeCell ref="H26:I26"/>
    <mergeCell ref="A27:I27"/>
    <mergeCell ref="A28:I28"/>
    <mergeCell ref="A1:F1"/>
    <mergeCell ref="A2:F2"/>
    <mergeCell ref="A3:F3"/>
    <mergeCell ref="A29:I29"/>
    <mergeCell ref="A30:I30"/>
  </mergeCells>
  <pageMargins left="0.7" right="0.7" top="0.75" bottom="0.75" header="0.3" footer="0.3"/>
  <pageSetup orientation="portrait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G13" sqref="G13"/>
    </sheetView>
  </sheetViews>
  <sheetFormatPr defaultRowHeight="15" x14ac:dyDescent="0.25"/>
  <cols>
    <col min="1" max="1" width="29.5703125" bestFit="1" customWidth="1"/>
    <col min="2" max="2" width="12.140625" customWidth="1"/>
    <col min="3" max="8" width="9.7109375" customWidth="1"/>
  </cols>
  <sheetData>
    <row r="1" spans="1:14" x14ac:dyDescent="0.25">
      <c r="A1" s="56" t="s">
        <v>34</v>
      </c>
      <c r="B1" s="56"/>
      <c r="C1" s="56"/>
      <c r="D1" s="56"/>
      <c r="E1" s="56"/>
      <c r="F1" s="56"/>
      <c r="G1" s="56"/>
      <c r="H1" s="1"/>
      <c r="I1" s="1"/>
      <c r="J1" s="1"/>
      <c r="K1" s="1"/>
      <c r="L1" s="1"/>
      <c r="M1" s="1"/>
      <c r="N1" s="1"/>
    </row>
    <row r="2" spans="1:14" x14ac:dyDescent="0.25">
      <c r="A2" s="56" t="s">
        <v>6</v>
      </c>
      <c r="B2" s="56"/>
      <c r="C2" s="56"/>
      <c r="D2" s="56"/>
      <c r="E2" s="56"/>
      <c r="F2" s="56"/>
      <c r="G2" s="56"/>
      <c r="H2" s="1"/>
      <c r="I2" s="1"/>
      <c r="J2" s="1"/>
      <c r="K2" s="1"/>
      <c r="L2" s="1"/>
      <c r="M2" s="1"/>
      <c r="N2" s="1"/>
    </row>
    <row r="3" spans="1:14" x14ac:dyDescent="0.25">
      <c r="A3" s="56" t="s">
        <v>39</v>
      </c>
      <c r="B3" s="56"/>
      <c r="C3" s="56"/>
      <c r="D3" s="56"/>
      <c r="E3" s="56"/>
      <c r="F3" s="56"/>
      <c r="G3" s="56"/>
      <c r="H3" s="1"/>
      <c r="I3" s="1"/>
      <c r="J3" s="1"/>
      <c r="K3" s="1"/>
      <c r="L3" s="1"/>
      <c r="M3" s="1"/>
      <c r="N3" s="1"/>
    </row>
    <row r="4" spans="1:14" x14ac:dyDescent="0.25">
      <c r="A4" s="56" t="s">
        <v>36</v>
      </c>
      <c r="B4" s="56"/>
      <c r="C4" s="56"/>
      <c r="D4" s="56"/>
      <c r="E4" s="56"/>
      <c r="F4" s="56"/>
      <c r="G4" s="56"/>
    </row>
    <row r="5" spans="1:14" x14ac:dyDescent="0.25">
      <c r="B5" s="39">
        <v>2013</v>
      </c>
      <c r="C5" s="39">
        <v>2014</v>
      </c>
      <c r="D5" s="39">
        <v>2015</v>
      </c>
      <c r="E5" s="39">
        <v>2016</v>
      </c>
      <c r="F5" s="39">
        <v>2017</v>
      </c>
    </row>
    <row r="6" spans="1:14" x14ac:dyDescent="0.25">
      <c r="A6" s="15" t="str">
        <f>'Raw Data'!A20</f>
        <v>Sales</v>
      </c>
      <c r="B6" s="29">
        <f>'Raw Data'!B20</f>
        <v>47892</v>
      </c>
      <c r="C6" s="29">
        <f>'Raw Data'!C20</f>
        <v>48540</v>
      </c>
      <c r="D6" s="29">
        <f>'Raw Data'!D20</f>
        <v>47322</v>
      </c>
      <c r="E6" s="29">
        <f>'Raw Data'!E20</f>
        <v>44021</v>
      </c>
      <c r="F6" s="29">
        <f>'Raw Data'!F20</f>
        <v>40933</v>
      </c>
      <c r="G6" s="30"/>
    </row>
    <row r="7" spans="1:14" x14ac:dyDescent="0.25">
      <c r="A7" s="15" t="str">
        <f>'Raw Data'!A21</f>
        <v>Cost of Goods Sold</v>
      </c>
      <c r="B7" s="31">
        <f>'Raw Data'!B21*-1</f>
        <v>-34704</v>
      </c>
      <c r="C7" s="31">
        <f>'Raw Data'!C21*-1</f>
        <v>-34788</v>
      </c>
      <c r="D7" s="31">
        <f>'Raw Data'!D21*-1</f>
        <v>-33744</v>
      </c>
      <c r="E7" s="31">
        <f>'Raw Data'!E21*-1</f>
        <v>-30707</v>
      </c>
      <c r="F7" s="31">
        <f>'Raw Data'!F21*-1</f>
        <v>-27943</v>
      </c>
      <c r="G7" s="30"/>
    </row>
    <row r="8" spans="1:14" x14ac:dyDescent="0.25">
      <c r="A8" s="15" t="s">
        <v>10</v>
      </c>
      <c r="B8" s="29">
        <f>SUM(B6:B7)</f>
        <v>13188</v>
      </c>
      <c r="C8" s="29">
        <f t="shared" ref="C8:F8" si="0">SUM(C6:C7)</f>
        <v>13752</v>
      </c>
      <c r="D8" s="29">
        <f t="shared" si="0"/>
        <v>13578</v>
      </c>
      <c r="E8" s="29">
        <f t="shared" si="0"/>
        <v>13314</v>
      </c>
      <c r="F8" s="29">
        <f t="shared" si="0"/>
        <v>12990</v>
      </c>
      <c r="G8" s="30"/>
    </row>
    <row r="9" spans="1:14" x14ac:dyDescent="0.25">
      <c r="A9" s="15" t="str">
        <f>'Raw Data'!A22</f>
        <v>Operating Expenses</v>
      </c>
      <c r="B9" s="29">
        <f>'Raw Data'!B22</f>
        <v>2471</v>
      </c>
      <c r="C9" s="29">
        <f>'Raw Data'!C22</f>
        <v>2620</v>
      </c>
      <c r="D9" s="29">
        <f>'Raw Data'!D22</f>
        <v>2554</v>
      </c>
      <c r="E9" s="29">
        <f>'Raw Data'!E22</f>
        <v>2452</v>
      </c>
      <c r="F9" s="29">
        <f>'Raw Data'!F22</f>
        <v>2287</v>
      </c>
      <c r="G9" s="30"/>
    </row>
    <row r="10" spans="1:14" x14ac:dyDescent="0.25">
      <c r="A10" s="15" t="str">
        <f>'Raw Data'!A23</f>
        <v>Selling &amp; Administrative Expenses</v>
      </c>
      <c r="B10" s="29">
        <f>'Raw Data'!B23</f>
        <v>7061</v>
      </c>
      <c r="C10" s="29">
        <f>'Raw Data'!C23</f>
        <v>7485</v>
      </c>
      <c r="D10" s="29">
        <f>'Raw Data'!D23</f>
        <v>7298</v>
      </c>
      <c r="E10" s="29">
        <f>'Raw Data'!E23</f>
        <v>7006</v>
      </c>
      <c r="F10" s="29">
        <f>'Raw Data'!F23</f>
        <v>6726</v>
      </c>
      <c r="G10" s="30"/>
    </row>
    <row r="11" spans="1:14" x14ac:dyDescent="0.25">
      <c r="A11" s="15" t="str">
        <f>'Raw Data'!A24</f>
        <v>Depreciation Expense</v>
      </c>
      <c r="B11" s="31">
        <f>'Raw Data'!B24</f>
        <v>1524</v>
      </c>
      <c r="C11" s="31">
        <f>'Raw Data'!C24</f>
        <v>1554</v>
      </c>
      <c r="D11" s="31">
        <f>'Raw Data'!D24</f>
        <v>1585</v>
      </c>
      <c r="E11" s="31">
        <f>'Raw Data'!E24</f>
        <v>1604</v>
      </c>
      <c r="F11" s="31">
        <f>'Raw Data'!F24</f>
        <v>1626</v>
      </c>
      <c r="G11" s="30"/>
    </row>
    <row r="12" spans="1:14" x14ac:dyDescent="0.25">
      <c r="A12" s="15" t="s">
        <v>31</v>
      </c>
      <c r="B12" s="31">
        <f>SUM(B9:B11)</f>
        <v>11056</v>
      </c>
      <c r="C12" s="31">
        <f>SUM(C9:C11)</f>
        <v>11659</v>
      </c>
      <c r="D12" s="31">
        <f>SUM(D9:D11)</f>
        <v>11437</v>
      </c>
      <c r="E12" s="31">
        <f>SUM(E9:E11)</f>
        <v>11062</v>
      </c>
      <c r="F12" s="31">
        <f>SUM(F9:F11)</f>
        <v>10639</v>
      </c>
      <c r="G12" s="30"/>
    </row>
    <row r="13" spans="1:14" x14ac:dyDescent="0.25">
      <c r="A13" s="15" t="s">
        <v>11</v>
      </c>
      <c r="B13" s="29">
        <f>B8-B12</f>
        <v>2132</v>
      </c>
      <c r="C13" s="29">
        <f>C8-C12</f>
        <v>2093</v>
      </c>
      <c r="D13" s="29">
        <f>D8-D12</f>
        <v>2141</v>
      </c>
      <c r="E13" s="29">
        <f>E8-E12</f>
        <v>2252</v>
      </c>
      <c r="F13" s="29">
        <f>F8-F12</f>
        <v>2351</v>
      </c>
      <c r="G13" s="30"/>
    </row>
    <row r="14" spans="1:14" x14ac:dyDescent="0.25">
      <c r="A14" s="15" t="str">
        <f>'Raw Data'!A25</f>
        <v>Interest Expense</v>
      </c>
      <c r="B14" s="31">
        <f>'Raw Data'!B25*-1</f>
        <v>-1967</v>
      </c>
      <c r="C14" s="31">
        <f>'Raw Data'!C25*-1</f>
        <v>-1947</v>
      </c>
      <c r="D14" s="31">
        <f>'Raw Data'!D25*-1</f>
        <v>-1949</v>
      </c>
      <c r="E14" s="31">
        <f>'Raw Data'!E25*-1</f>
        <v>-1959</v>
      </c>
      <c r="F14" s="31">
        <f>'Raw Data'!F25*-1</f>
        <v>-1979</v>
      </c>
      <c r="G14" s="30"/>
    </row>
    <row r="15" spans="1:14" ht="15.75" thickBot="1" x14ac:dyDescent="0.3">
      <c r="A15" s="15" t="s">
        <v>8</v>
      </c>
      <c r="B15" s="48">
        <f>SUM(B13:B14)</f>
        <v>165</v>
      </c>
      <c r="C15" s="48">
        <f t="shared" ref="C15:F15" si="1">SUM(C13:C14)</f>
        <v>146</v>
      </c>
      <c r="D15" s="48">
        <f t="shared" si="1"/>
        <v>192</v>
      </c>
      <c r="E15" s="48">
        <f t="shared" si="1"/>
        <v>293</v>
      </c>
      <c r="F15" s="48">
        <f t="shared" si="1"/>
        <v>372</v>
      </c>
      <c r="G15" s="30"/>
    </row>
    <row r="16" spans="1:14" ht="15.75" thickTop="1" x14ac:dyDescent="0.25">
      <c r="A16" s="15"/>
      <c r="B16" s="29"/>
      <c r="C16" s="29"/>
      <c r="D16" s="29"/>
      <c r="E16" s="30"/>
      <c r="F16" s="30"/>
      <c r="G16" s="30"/>
    </row>
    <row r="17" spans="1:8" x14ac:dyDescent="0.25">
      <c r="A17" s="17"/>
      <c r="B17" s="30"/>
      <c r="C17" s="30"/>
      <c r="D17" s="30"/>
      <c r="E17" s="30"/>
      <c r="F17" s="30"/>
      <c r="G17" s="30"/>
      <c r="H17" s="30"/>
    </row>
    <row r="18" spans="1:8" ht="31.9" customHeight="1" x14ac:dyDescent="0.25">
      <c r="A18" s="57" t="s">
        <v>44</v>
      </c>
      <c r="B18" s="57"/>
      <c r="C18" s="57"/>
      <c r="D18" s="57"/>
      <c r="E18" s="57"/>
      <c r="F18" s="57"/>
      <c r="G18" s="30"/>
      <c r="H18" s="30"/>
    </row>
    <row r="19" spans="1:8" x14ac:dyDescent="0.25">
      <c r="B19" s="30"/>
      <c r="C19" s="30"/>
      <c r="D19" s="30"/>
      <c r="E19" s="30"/>
      <c r="F19" s="30"/>
      <c r="G19" s="30"/>
      <c r="H19" s="30"/>
    </row>
    <row r="20" spans="1:8" x14ac:dyDescent="0.25">
      <c r="B20" s="30"/>
      <c r="C20" s="30"/>
      <c r="D20" s="30"/>
      <c r="E20" s="30"/>
      <c r="F20" s="30"/>
      <c r="G20" s="30"/>
      <c r="H20" s="30"/>
    </row>
    <row r="21" spans="1:8" x14ac:dyDescent="0.25">
      <c r="B21" s="30"/>
      <c r="C21" s="30"/>
      <c r="D21" s="30"/>
      <c r="E21" s="30"/>
      <c r="F21" s="30"/>
      <c r="G21" s="30"/>
      <c r="H21" s="30"/>
    </row>
    <row r="22" spans="1:8" x14ac:dyDescent="0.25">
      <c r="B22" s="30"/>
      <c r="C22" s="30"/>
      <c r="D22" s="30"/>
      <c r="E22" s="30"/>
      <c r="F22" s="30"/>
      <c r="G22" s="30"/>
      <c r="H22" s="30"/>
    </row>
    <row r="23" spans="1:8" x14ac:dyDescent="0.25">
      <c r="B23" s="30"/>
      <c r="C23" s="30"/>
      <c r="D23" s="30"/>
      <c r="E23" s="30"/>
      <c r="F23" s="30"/>
      <c r="G23" s="30"/>
      <c r="H23" s="30"/>
    </row>
    <row r="24" spans="1:8" x14ac:dyDescent="0.25">
      <c r="B24" s="30"/>
      <c r="C24" s="30"/>
      <c r="D24" s="30"/>
      <c r="E24" s="30"/>
      <c r="F24" s="30"/>
      <c r="G24" s="30"/>
      <c r="H24" s="30"/>
    </row>
    <row r="25" spans="1:8" x14ac:dyDescent="0.25">
      <c r="B25" s="30"/>
      <c r="C25" s="30"/>
      <c r="D25" s="30"/>
      <c r="E25" s="30"/>
      <c r="F25" s="30"/>
      <c r="G25" s="30"/>
      <c r="H25" s="30"/>
    </row>
    <row r="26" spans="1:8" x14ac:dyDescent="0.25">
      <c r="B26" s="30"/>
      <c r="C26" s="30"/>
      <c r="D26" s="30"/>
      <c r="E26" s="30"/>
      <c r="F26" s="30"/>
      <c r="G26" s="30"/>
      <c r="H26" s="30"/>
    </row>
    <row r="27" spans="1:8" x14ac:dyDescent="0.25">
      <c r="B27" s="30"/>
      <c r="C27" s="30"/>
      <c r="D27" s="30"/>
      <c r="E27" s="30"/>
      <c r="F27" s="30"/>
      <c r="G27" s="30"/>
      <c r="H27" s="30"/>
    </row>
    <row r="28" spans="1:8" x14ac:dyDescent="0.25">
      <c r="B28" s="30"/>
      <c r="C28" s="30"/>
      <c r="D28" s="30"/>
      <c r="E28" s="30"/>
      <c r="F28" s="30"/>
      <c r="G28" s="30"/>
      <c r="H28" s="30"/>
    </row>
  </sheetData>
  <mergeCells count="5">
    <mergeCell ref="A4:G4"/>
    <mergeCell ref="A1:G1"/>
    <mergeCell ref="A2:G2"/>
    <mergeCell ref="A3:G3"/>
    <mergeCell ref="A18:F1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sqref="A1:D1"/>
    </sheetView>
  </sheetViews>
  <sheetFormatPr defaultRowHeight="15" x14ac:dyDescent="0.25"/>
  <cols>
    <col min="1" max="2" width="16.7109375" bestFit="1" customWidth="1"/>
    <col min="3" max="3" width="10.7109375" bestFit="1" customWidth="1"/>
    <col min="4" max="4" width="10.140625" bestFit="1" customWidth="1"/>
    <col min="5" max="7" width="9.7109375" customWidth="1"/>
  </cols>
  <sheetData>
    <row r="1" spans="1:7" x14ac:dyDescent="0.25">
      <c r="A1" s="56" t="s">
        <v>34</v>
      </c>
      <c r="B1" s="56"/>
      <c r="C1" s="56"/>
      <c r="D1" s="56"/>
    </row>
    <row r="2" spans="1:7" x14ac:dyDescent="0.25">
      <c r="A2" s="56" t="s">
        <v>52</v>
      </c>
      <c r="B2" s="56"/>
      <c r="C2" s="56"/>
      <c r="D2" s="56"/>
    </row>
    <row r="3" spans="1:7" x14ac:dyDescent="0.25">
      <c r="A3" s="56" t="s">
        <v>39</v>
      </c>
      <c r="B3" s="56"/>
      <c r="C3" s="56"/>
      <c r="D3" s="56"/>
    </row>
    <row r="5" spans="1:7" x14ac:dyDescent="0.25">
      <c r="C5" s="39">
        <v>2013</v>
      </c>
      <c r="D5" s="39">
        <v>2014</v>
      </c>
      <c r="E5" s="39">
        <v>2015</v>
      </c>
      <c r="F5" s="39">
        <v>2016</v>
      </c>
      <c r="G5" s="39">
        <v>2017</v>
      </c>
    </row>
    <row r="6" spans="1:7" x14ac:dyDescent="0.25">
      <c r="A6" t="s">
        <v>54</v>
      </c>
      <c r="B6" s="32" t="s">
        <v>40</v>
      </c>
      <c r="C6" s="41">
        <f>'Raw Data'!B18</f>
        <v>40000</v>
      </c>
      <c r="D6" s="6">
        <f>C10</f>
        <v>40165</v>
      </c>
      <c r="E6" s="6">
        <f>D10</f>
        <v>40311</v>
      </c>
      <c r="F6" s="6">
        <f>E10</f>
        <v>40503</v>
      </c>
      <c r="G6" s="6">
        <f>F10</f>
        <v>40796</v>
      </c>
    </row>
    <row r="7" spans="1:7" x14ac:dyDescent="0.25">
      <c r="A7" t="s">
        <v>8</v>
      </c>
      <c r="B7" s="11"/>
      <c r="C7" s="10">
        <f>'Income Statement'!B15</f>
        <v>165</v>
      </c>
      <c r="D7" s="10">
        <f>'Income Statement'!C15</f>
        <v>146</v>
      </c>
      <c r="E7" s="10">
        <f>'Income Statement'!D15</f>
        <v>192</v>
      </c>
      <c r="F7" s="10">
        <f>'Income Statement'!E15</f>
        <v>293</v>
      </c>
      <c r="G7" s="10">
        <f>'Income Statement'!F15</f>
        <v>372</v>
      </c>
    </row>
    <row r="8" spans="1:7" x14ac:dyDescent="0.25">
      <c r="B8" s="11"/>
      <c r="C8" s="16">
        <f>SUM(C6:C7)</f>
        <v>40165</v>
      </c>
      <c r="D8" s="16">
        <f t="shared" ref="D8:G8" si="0">SUM(D6:D7)</f>
        <v>40311</v>
      </c>
      <c r="E8" s="16">
        <f t="shared" si="0"/>
        <v>40503</v>
      </c>
      <c r="F8" s="16">
        <f t="shared" si="0"/>
        <v>40796</v>
      </c>
      <c r="G8" s="16">
        <f t="shared" si="0"/>
        <v>41168</v>
      </c>
    </row>
    <row r="9" spans="1:7" x14ac:dyDescent="0.25">
      <c r="A9" t="s">
        <v>72</v>
      </c>
      <c r="B9" s="11"/>
      <c r="C9" s="40">
        <v>0</v>
      </c>
      <c r="D9" s="40">
        <f>'Raw Data'!C19</f>
        <v>0</v>
      </c>
      <c r="E9" s="40">
        <f>'Raw Data'!D19</f>
        <v>0</v>
      </c>
      <c r="F9" s="40">
        <f>'Raw Data'!E19</f>
        <v>0</v>
      </c>
      <c r="G9" s="40">
        <f>'Raw Data'!F19</f>
        <v>0</v>
      </c>
    </row>
    <row r="10" spans="1:7" ht="15.75" thickBot="1" x14ac:dyDescent="0.3">
      <c r="A10" t="s">
        <v>54</v>
      </c>
      <c r="B10" s="32" t="s">
        <v>41</v>
      </c>
      <c r="C10" s="34">
        <f>C8-C9</f>
        <v>40165</v>
      </c>
      <c r="D10" s="34">
        <f t="shared" ref="D10:G10" si="1">D8-D9</f>
        <v>40311</v>
      </c>
      <c r="E10" s="34">
        <f t="shared" si="1"/>
        <v>40503</v>
      </c>
      <c r="F10" s="34">
        <f t="shared" si="1"/>
        <v>40796</v>
      </c>
      <c r="G10" s="34">
        <f t="shared" si="1"/>
        <v>41168</v>
      </c>
    </row>
    <row r="11" spans="1:7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16" workbookViewId="0">
      <selection activeCell="A39" sqref="A39"/>
    </sheetView>
  </sheetViews>
  <sheetFormatPr defaultRowHeight="15" x14ac:dyDescent="0.25"/>
  <cols>
    <col min="1" max="1" width="39.140625" bestFit="1" customWidth="1"/>
    <col min="2" max="7" width="9.7109375" customWidth="1"/>
  </cols>
  <sheetData>
    <row r="1" spans="1:6" x14ac:dyDescent="0.25">
      <c r="A1" s="56" t="s">
        <v>34</v>
      </c>
      <c r="B1" s="56"/>
      <c r="C1" s="56"/>
      <c r="D1" s="56"/>
    </row>
    <row r="2" spans="1:6" x14ac:dyDescent="0.25">
      <c r="A2" s="56" t="s">
        <v>7</v>
      </c>
      <c r="B2" s="56"/>
      <c r="C2" s="56"/>
      <c r="D2" s="56"/>
    </row>
    <row r="3" spans="1:6" x14ac:dyDescent="0.25">
      <c r="A3" s="58" t="s">
        <v>41</v>
      </c>
      <c r="B3" s="59"/>
      <c r="C3" s="59"/>
      <c r="D3" s="59"/>
    </row>
    <row r="4" spans="1:6" x14ac:dyDescent="0.25">
      <c r="A4" t="s">
        <v>36</v>
      </c>
    </row>
    <row r="5" spans="1:6" x14ac:dyDescent="0.25">
      <c r="B5" s="39">
        <v>2013</v>
      </c>
      <c r="C5" s="39">
        <v>2014</v>
      </c>
      <c r="D5" s="39">
        <v>2015</v>
      </c>
      <c r="E5" s="39">
        <v>2016</v>
      </c>
      <c r="F5" s="39">
        <v>2017</v>
      </c>
    </row>
    <row r="6" spans="1:6" x14ac:dyDescent="0.25">
      <c r="A6" t="s">
        <v>12</v>
      </c>
    </row>
    <row r="7" spans="1:6" x14ac:dyDescent="0.25">
      <c r="A7" t="s">
        <v>13</v>
      </c>
    </row>
    <row r="8" spans="1:6" x14ac:dyDescent="0.25">
      <c r="A8" t="str">
        <f>'Raw Data'!A5</f>
        <v>Cash</v>
      </c>
      <c r="B8" s="7">
        <f>'Raw Data'!B5</f>
        <v>22169</v>
      </c>
      <c r="C8" s="7">
        <f>'Raw Data'!C5</f>
        <v>21061</v>
      </c>
      <c r="D8" s="7">
        <f>'Raw Data'!D5</f>
        <v>19587</v>
      </c>
      <c r="E8" s="7">
        <f>'Raw Data'!E5</f>
        <v>18216</v>
      </c>
      <c r="F8" s="7">
        <f>'Raw Data'!F5</f>
        <v>17487</v>
      </c>
    </row>
    <row r="9" spans="1:6" x14ac:dyDescent="0.25">
      <c r="A9" t="str">
        <f>'Raw Data'!A6</f>
        <v>Accounts Receivable</v>
      </c>
      <c r="B9" s="7">
        <f>'Raw Data'!B6</f>
        <v>0</v>
      </c>
      <c r="C9" s="7">
        <f>'Raw Data'!C6</f>
        <v>0</v>
      </c>
      <c r="D9" s="7">
        <f>'Raw Data'!D6</f>
        <v>435</v>
      </c>
      <c r="E9" s="7">
        <f>'Raw Data'!E6</f>
        <v>671</v>
      </c>
      <c r="F9" s="7">
        <f>'Raw Data'!F6</f>
        <v>1438</v>
      </c>
    </row>
    <row r="10" spans="1:6" x14ac:dyDescent="0.25">
      <c r="A10" t="str">
        <f>'Raw Data'!A7</f>
        <v>Inventory</v>
      </c>
      <c r="B10" s="7">
        <f>'Raw Data'!B7</f>
        <v>15000</v>
      </c>
      <c r="C10" s="7">
        <f>'Raw Data'!C7</f>
        <v>15036</v>
      </c>
      <c r="D10" s="7">
        <f>'Raw Data'!D7</f>
        <v>15487</v>
      </c>
      <c r="E10" s="7">
        <f>'Raw Data'!E7</f>
        <v>17036</v>
      </c>
      <c r="F10" s="7">
        <f>'Raw Data'!F7</f>
        <v>15332</v>
      </c>
    </row>
    <row r="11" spans="1:6" x14ac:dyDescent="0.25">
      <c r="A11" t="str">
        <f>'Raw Data'!A8</f>
        <v>Prepaid Expenses</v>
      </c>
      <c r="B11" s="7">
        <f>'Raw Data'!B8</f>
        <v>5240</v>
      </c>
      <c r="C11" s="7">
        <f>'Raw Data'!C8</f>
        <v>5245</v>
      </c>
      <c r="D11" s="7">
        <f>'Raw Data'!D8</f>
        <v>5255</v>
      </c>
      <c r="E11" s="7">
        <f>'Raw Data'!E8</f>
        <v>5413</v>
      </c>
      <c r="F11" s="7">
        <f>'Raw Data'!F8</f>
        <v>5343</v>
      </c>
    </row>
    <row r="12" spans="1:6" x14ac:dyDescent="0.25">
      <c r="A12" t="str">
        <f>'Raw Data'!A9</f>
        <v>Supplies</v>
      </c>
      <c r="B12" s="10">
        <f>'Raw Data'!B9</f>
        <v>352</v>
      </c>
      <c r="C12" s="10">
        <f>'Raw Data'!C9</f>
        <v>208</v>
      </c>
      <c r="D12" s="10">
        <f>'Raw Data'!D9</f>
        <v>411</v>
      </c>
      <c r="E12" s="10">
        <f>'Raw Data'!E9</f>
        <v>331</v>
      </c>
      <c r="F12" s="10">
        <f>'Raw Data'!F9</f>
        <v>298</v>
      </c>
    </row>
    <row r="13" spans="1:6" x14ac:dyDescent="0.25">
      <c r="A13" t="s">
        <v>14</v>
      </c>
      <c r="B13" s="7">
        <f>SUM(B8:B12)</f>
        <v>42761</v>
      </c>
      <c r="C13" s="7">
        <f t="shared" ref="C13:F13" si="0">SUM(C8:C12)</f>
        <v>41550</v>
      </c>
      <c r="D13" s="7">
        <f t="shared" si="0"/>
        <v>41175</v>
      </c>
      <c r="E13" s="7">
        <f t="shared" si="0"/>
        <v>41667</v>
      </c>
      <c r="F13" s="7">
        <f t="shared" si="0"/>
        <v>39898</v>
      </c>
    </row>
    <row r="14" spans="1:6" x14ac:dyDescent="0.25">
      <c r="A14" t="s">
        <v>15</v>
      </c>
      <c r="B14" s="7"/>
      <c r="C14" s="7"/>
    </row>
    <row r="15" spans="1:6" x14ac:dyDescent="0.25">
      <c r="A15" t="str">
        <f>'Raw Data'!A10</f>
        <v>Building</v>
      </c>
      <c r="B15" s="7">
        <f>'Raw Data'!B10</f>
        <v>75000</v>
      </c>
      <c r="C15" s="7">
        <f>'Raw Data'!C10</f>
        <v>75000</v>
      </c>
      <c r="D15" s="7">
        <f>'Raw Data'!D10</f>
        <v>75000</v>
      </c>
      <c r="E15" s="7">
        <f>'Raw Data'!E10</f>
        <v>75000</v>
      </c>
      <c r="F15" s="7">
        <f>'Raw Data'!F10</f>
        <v>75000</v>
      </c>
    </row>
    <row r="16" spans="1:6" x14ac:dyDescent="0.25">
      <c r="A16" t="str">
        <f>'Raw Data'!A11</f>
        <v>Accumulated Depreciation-Building</v>
      </c>
      <c r="B16" s="49">
        <f>'Raw Data'!B11*-1</f>
        <v>-1000</v>
      </c>
      <c r="C16" s="49">
        <f>'Raw Data'!C11*-1</f>
        <v>-2000</v>
      </c>
      <c r="D16" s="49">
        <f>'Raw Data'!D11*-1</f>
        <v>-3000</v>
      </c>
      <c r="E16" s="49">
        <f>'Raw Data'!E11*-1</f>
        <v>-4000</v>
      </c>
      <c r="F16" s="49">
        <f>'Raw Data'!F11*-1</f>
        <v>-5000</v>
      </c>
    </row>
    <row r="17" spans="1:6" x14ac:dyDescent="0.25">
      <c r="A17" t="str">
        <f>'Raw Data'!A12</f>
        <v>Equipment</v>
      </c>
      <c r="B17" s="7">
        <f>'Raw Data'!B12</f>
        <v>5000</v>
      </c>
      <c r="C17" s="7">
        <f>'Raw Data'!C12</f>
        <v>5000</v>
      </c>
      <c r="D17" s="7">
        <f>'Raw Data'!D12</f>
        <v>5000</v>
      </c>
      <c r="E17" s="7">
        <f>'Raw Data'!E12</f>
        <v>6234</v>
      </c>
      <c r="F17" s="7">
        <f>'Raw Data'!F12</f>
        <v>6234</v>
      </c>
    </row>
    <row r="18" spans="1:6" x14ac:dyDescent="0.25">
      <c r="A18" t="str">
        <f>'Raw Data'!A13</f>
        <v>Accumulated Depreciation—Equipment</v>
      </c>
      <c r="B18" s="10">
        <f>'Raw Data'!B13*-1</f>
        <v>-500</v>
      </c>
      <c r="C18" s="10">
        <f>'Raw Data'!C13*-1</f>
        <v>-1000</v>
      </c>
      <c r="D18" s="10">
        <f>'Raw Data'!D13*-1</f>
        <v>-1500</v>
      </c>
      <c r="E18" s="10">
        <f>'Raw Data'!E13*-1</f>
        <v>-2123</v>
      </c>
      <c r="F18" s="10">
        <f>'Raw Data'!F13*-1</f>
        <v>-2746</v>
      </c>
    </row>
    <row r="19" spans="1:6" x14ac:dyDescent="0.25">
      <c r="A19" t="s">
        <v>16</v>
      </c>
      <c r="B19" s="7">
        <f>SUM(B15:B18)</f>
        <v>78500</v>
      </c>
      <c r="C19" s="7">
        <f t="shared" ref="C19:F19" si="1">SUM(C15:C18)</f>
        <v>77000</v>
      </c>
      <c r="D19" s="7">
        <f t="shared" si="1"/>
        <v>75500</v>
      </c>
      <c r="E19" s="7">
        <f t="shared" si="1"/>
        <v>75111</v>
      </c>
      <c r="F19" s="7">
        <f t="shared" si="1"/>
        <v>73488</v>
      </c>
    </row>
    <row r="20" spans="1:6" ht="15.75" thickBot="1" x14ac:dyDescent="0.3">
      <c r="A20" t="s">
        <v>17</v>
      </c>
      <c r="B20" s="33">
        <f>B13+B19</f>
        <v>121261</v>
      </c>
      <c r="C20" s="33">
        <f t="shared" ref="C20:F20" si="2">C13+C19</f>
        <v>118550</v>
      </c>
      <c r="D20" s="33">
        <f t="shared" si="2"/>
        <v>116675</v>
      </c>
      <c r="E20" s="33">
        <f t="shared" si="2"/>
        <v>116778</v>
      </c>
      <c r="F20" s="33">
        <f t="shared" si="2"/>
        <v>113386</v>
      </c>
    </row>
    <row r="21" spans="1:6" ht="15.75" thickTop="1" x14ac:dyDescent="0.25"/>
    <row r="23" spans="1:6" x14ac:dyDescent="0.25">
      <c r="A23" t="s">
        <v>18</v>
      </c>
    </row>
    <row r="24" spans="1:6" x14ac:dyDescent="0.25">
      <c r="A24" t="s">
        <v>19</v>
      </c>
    </row>
    <row r="25" spans="1:6" x14ac:dyDescent="0.25">
      <c r="A25" t="str">
        <f>'Raw Data'!A14</f>
        <v>Accounts Payable</v>
      </c>
      <c r="B25" s="7">
        <f>'Raw Data'!B14</f>
        <v>821</v>
      </c>
      <c r="C25" s="7">
        <f>'Raw Data'!C14</f>
        <v>1147</v>
      </c>
      <c r="D25" s="7">
        <f>'Raw Data'!D14</f>
        <v>1301</v>
      </c>
      <c r="E25" s="7">
        <f>'Raw Data'!E14</f>
        <v>1397</v>
      </c>
      <c r="F25" s="7">
        <f>'Raw Data'!F14</f>
        <v>1346</v>
      </c>
    </row>
    <row r="26" spans="1:6" x14ac:dyDescent="0.25">
      <c r="A26" t="str">
        <f>'Raw Data'!A15</f>
        <v>Wages Payable</v>
      </c>
      <c r="B26" s="10">
        <f>'Raw Data'!B15</f>
        <v>1242</v>
      </c>
      <c r="C26" s="10">
        <f>'Raw Data'!C15</f>
        <v>1242</v>
      </c>
      <c r="D26" s="10">
        <f>'Raw Data'!D15</f>
        <v>1242</v>
      </c>
      <c r="E26" s="10">
        <f>'Raw Data'!E15</f>
        <v>1350</v>
      </c>
      <c r="F26" s="10">
        <f>'Raw Data'!F15</f>
        <v>1350</v>
      </c>
    </row>
    <row r="27" spans="1:6" x14ac:dyDescent="0.25">
      <c r="A27" t="s">
        <v>32</v>
      </c>
      <c r="B27" s="7">
        <f>SUM(B25:B26)</f>
        <v>2063</v>
      </c>
      <c r="C27" s="7">
        <f>SUM(C25:C26)</f>
        <v>2389</v>
      </c>
      <c r="D27" s="7">
        <f>SUM(D25:D26)</f>
        <v>2543</v>
      </c>
      <c r="E27" s="7">
        <f>SUM(E25:E26)</f>
        <v>2747</v>
      </c>
      <c r="F27" s="7">
        <f>SUM(F25:F26)</f>
        <v>2696</v>
      </c>
    </row>
    <row r="28" spans="1:6" x14ac:dyDescent="0.25">
      <c r="A28" t="s">
        <v>33</v>
      </c>
      <c r="B28" s="16"/>
      <c r="C28" s="7"/>
    </row>
    <row r="29" spans="1:6" x14ac:dyDescent="0.25">
      <c r="A29" t="str">
        <f>'Raw Data'!A16</f>
        <v>Mortgage Payable</v>
      </c>
      <c r="B29" s="30">
        <f>'Raw Data'!B16</f>
        <v>50000</v>
      </c>
      <c r="C29" s="30">
        <f>'Raw Data'!C16</f>
        <v>47500</v>
      </c>
      <c r="D29" s="30">
        <f>'Raw Data'!D16</f>
        <v>45125</v>
      </c>
      <c r="E29" s="30">
        <f>'Raw Data'!E16</f>
        <v>42869</v>
      </c>
      <c r="F29" s="30">
        <f>'Raw Data'!F16</f>
        <v>40726</v>
      </c>
    </row>
    <row r="30" spans="1:6" x14ac:dyDescent="0.25">
      <c r="A30" t="str">
        <f>'Raw Data'!A17</f>
        <v>Notes Payable (due in 2020)</v>
      </c>
      <c r="B30" s="10">
        <f>B20-B27-B29-B34</f>
        <v>29033</v>
      </c>
      <c r="C30" s="10">
        <f t="shared" ref="C30:F30" si="3">C20-C27-C29-C34</f>
        <v>28350</v>
      </c>
      <c r="D30" s="10">
        <f t="shared" si="3"/>
        <v>28504</v>
      </c>
      <c r="E30" s="10">
        <f t="shared" si="3"/>
        <v>30366</v>
      </c>
      <c r="F30" s="10">
        <f t="shared" si="3"/>
        <v>28796</v>
      </c>
    </row>
    <row r="31" spans="1:6" x14ac:dyDescent="0.25">
      <c r="A31" t="s">
        <v>20</v>
      </c>
      <c r="B31" s="7">
        <f>SUM(B27:B30)</f>
        <v>81096</v>
      </c>
      <c r="C31" s="7">
        <f t="shared" ref="C31:F31" si="4">SUM(C27:C30)</f>
        <v>78239</v>
      </c>
      <c r="D31" s="7">
        <f t="shared" si="4"/>
        <v>76172</v>
      </c>
      <c r="E31" s="7">
        <f t="shared" si="4"/>
        <v>75982</v>
      </c>
      <c r="F31" s="7">
        <f t="shared" si="4"/>
        <v>72218</v>
      </c>
    </row>
    <row r="32" spans="1:6" x14ac:dyDescent="0.25">
      <c r="B32" s="7"/>
      <c r="C32" s="7"/>
    </row>
    <row r="33" spans="1:6" x14ac:dyDescent="0.25">
      <c r="A33" t="s">
        <v>55</v>
      </c>
      <c r="B33" s="7"/>
      <c r="C33" s="7"/>
    </row>
    <row r="34" spans="1:6" x14ac:dyDescent="0.25">
      <c r="A34" t="str">
        <f>'Raw Data'!A18</f>
        <v>V. Thomas, Capital</v>
      </c>
      <c r="B34" s="10">
        <f>'Owner''s Equity Statement'!C10</f>
        <v>40165</v>
      </c>
      <c r="C34" s="10">
        <f>'Owner''s Equity Statement'!D10</f>
        <v>40311</v>
      </c>
      <c r="D34" s="10">
        <f>'Owner''s Equity Statement'!E10</f>
        <v>40503</v>
      </c>
      <c r="E34" s="10">
        <f>'Owner''s Equity Statement'!F10</f>
        <v>40796</v>
      </c>
      <c r="F34" s="10">
        <f>'Owner''s Equity Statement'!G10</f>
        <v>41168</v>
      </c>
    </row>
    <row r="35" spans="1:6" ht="15.75" thickBot="1" x14ac:dyDescent="0.3">
      <c r="A35" t="s">
        <v>21</v>
      </c>
      <c r="B35" s="33">
        <f>B31+B34</f>
        <v>121261</v>
      </c>
      <c r="C35" s="33">
        <f t="shared" ref="C35:F35" si="5">C31+C34</f>
        <v>118550</v>
      </c>
      <c r="D35" s="33">
        <f t="shared" si="5"/>
        <v>116675</v>
      </c>
      <c r="E35" s="33">
        <f t="shared" si="5"/>
        <v>116778</v>
      </c>
      <c r="F35" s="33">
        <f t="shared" si="5"/>
        <v>113386</v>
      </c>
    </row>
    <row r="36" spans="1:6" ht="15.75" thickTop="1" x14ac:dyDescent="0.25"/>
    <row r="38" spans="1:6" ht="28.9" customHeight="1" x14ac:dyDescent="0.25">
      <c r="A38" s="57" t="s">
        <v>78</v>
      </c>
      <c r="B38" s="57"/>
      <c r="C38" s="57"/>
      <c r="D38" s="57"/>
      <c r="E38" s="57"/>
      <c r="F38" s="57"/>
    </row>
  </sheetData>
  <mergeCells count="4">
    <mergeCell ref="A1:D1"/>
    <mergeCell ref="A2:D2"/>
    <mergeCell ref="A3:D3"/>
    <mergeCell ref="A38:F3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A10" sqref="A10"/>
    </sheetView>
  </sheetViews>
  <sheetFormatPr defaultRowHeight="15" x14ac:dyDescent="0.25"/>
  <cols>
    <col min="1" max="1" width="20.28515625" bestFit="1" customWidth="1"/>
    <col min="2" max="2" width="11.140625" bestFit="1" customWidth="1"/>
    <col min="3" max="3" width="9.140625" bestFit="1" customWidth="1"/>
  </cols>
  <sheetData>
    <row r="1" spans="1:7" x14ac:dyDescent="0.25">
      <c r="A1" s="56" t="s">
        <v>34</v>
      </c>
      <c r="B1" s="56"/>
      <c r="C1" s="56"/>
      <c r="D1" s="56"/>
      <c r="E1" s="56"/>
      <c r="F1" s="56"/>
      <c r="G1" s="56"/>
    </row>
    <row r="2" spans="1:7" x14ac:dyDescent="0.25">
      <c r="A2" s="56" t="s">
        <v>22</v>
      </c>
      <c r="B2" s="56"/>
      <c r="C2" s="56"/>
      <c r="D2" s="56"/>
      <c r="E2" s="56"/>
      <c r="F2" s="56"/>
      <c r="G2" s="56"/>
    </row>
    <row r="3" spans="1:7" x14ac:dyDescent="0.25">
      <c r="A3" s="56"/>
      <c r="B3" s="56"/>
      <c r="C3" s="56"/>
      <c r="D3" s="56"/>
    </row>
    <row r="4" spans="1:7" x14ac:dyDescent="0.25">
      <c r="C4" s="39">
        <v>2013</v>
      </c>
      <c r="D4" s="39">
        <v>2014</v>
      </c>
      <c r="E4" s="39">
        <v>2015</v>
      </c>
      <c r="F4" s="39">
        <v>2016</v>
      </c>
      <c r="G4" s="39">
        <v>2017</v>
      </c>
    </row>
    <row r="5" spans="1:7" x14ac:dyDescent="0.25">
      <c r="A5" t="s">
        <v>23</v>
      </c>
      <c r="C5" s="12">
        <f>'Balance Sheet'!B13/'Balance Sheet'!B27</f>
        <v>20.727581192438198</v>
      </c>
      <c r="D5" s="12">
        <f>'Balance Sheet'!C13/'Balance Sheet'!C27</f>
        <v>17.392214315613227</v>
      </c>
      <c r="E5" s="12">
        <f>'Balance Sheet'!D13/'Balance Sheet'!D27</f>
        <v>16.191506095163192</v>
      </c>
      <c r="F5" s="12">
        <f>'Balance Sheet'!E13/'Balance Sheet'!E27</f>
        <v>15.168183472879505</v>
      </c>
      <c r="G5" s="12">
        <f>'Balance Sheet'!F13/'Balance Sheet'!F27</f>
        <v>14.798961424332344</v>
      </c>
    </row>
    <row r="6" spans="1:7" x14ac:dyDescent="0.25">
      <c r="A6" t="s">
        <v>24</v>
      </c>
      <c r="C6" s="12">
        <f>'Income Statement'!B8/'Income Statement'!B6</f>
        <v>0.27536958155850666</v>
      </c>
      <c r="D6" s="12">
        <f>'Income Statement'!C8/'Income Statement'!C6</f>
        <v>0.28331273176761435</v>
      </c>
      <c r="E6" s="12">
        <f>'Income Statement'!D8/'Income Statement'!D6</f>
        <v>0.28692785596551285</v>
      </c>
      <c r="F6" s="12">
        <f>'Income Statement'!E8/'Income Statement'!E6</f>
        <v>0.3024465595965562</v>
      </c>
      <c r="G6" s="12">
        <f>'Income Statement'!F8/'Income Statement'!F6</f>
        <v>0.31734786113893437</v>
      </c>
    </row>
    <row r="7" spans="1:7" x14ac:dyDescent="0.25">
      <c r="A7" t="s">
        <v>25</v>
      </c>
      <c r="C7" s="50" t="s">
        <v>73</v>
      </c>
      <c r="D7" s="51" t="s">
        <v>74</v>
      </c>
      <c r="E7" s="51" t="s">
        <v>75</v>
      </c>
      <c r="F7" s="51" t="s">
        <v>76</v>
      </c>
      <c r="G7" s="51" t="s">
        <v>77</v>
      </c>
    </row>
    <row r="8" spans="1:7" x14ac:dyDescent="0.25">
      <c r="A8" t="s">
        <v>26</v>
      </c>
      <c r="C8" s="12">
        <f>'Balance Sheet'!B31/'Balance Sheet'!B20</f>
        <v>0.66877231756294275</v>
      </c>
      <c r="D8" s="12">
        <f>'Balance Sheet'!C31/'Balance Sheet'!C20</f>
        <v>0.65996625896246308</v>
      </c>
      <c r="E8" s="12">
        <f>'Balance Sheet'!D31/'Balance Sheet'!D20</f>
        <v>0.65285622455538894</v>
      </c>
      <c r="F8" s="12">
        <f>'Balance Sheet'!E31/'Balance Sheet'!E20</f>
        <v>0.65065337649214749</v>
      </c>
      <c r="G8" s="12">
        <f>'Balance Sheet'!F31/'Balance Sheet'!F20</f>
        <v>0.63692166581412168</v>
      </c>
    </row>
    <row r="11" spans="1:7" ht="46.15" customHeight="1" x14ac:dyDescent="0.25">
      <c r="A11" s="60"/>
      <c r="B11" s="60"/>
      <c r="C11" s="60"/>
    </row>
    <row r="12" spans="1:7" x14ac:dyDescent="0.25">
      <c r="A12" s="14"/>
      <c r="B12" s="9"/>
      <c r="C12" s="13"/>
    </row>
    <row r="13" spans="1:7" x14ac:dyDescent="0.25">
      <c r="B13" s="9"/>
    </row>
  </sheetData>
  <mergeCells count="4">
    <mergeCell ref="A3:D3"/>
    <mergeCell ref="A11:C11"/>
    <mergeCell ref="A1:G1"/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0" sqref="F20"/>
    </sheetView>
  </sheetViews>
  <sheetFormatPr defaultRowHeight="15" x14ac:dyDescent="0.25"/>
  <cols>
    <col min="1" max="1" width="23.85546875" bestFit="1" customWidth="1"/>
    <col min="2" max="3" width="10.5703125" bestFit="1" customWidth="1"/>
    <col min="4" max="6" width="11.5703125" bestFit="1" customWidth="1"/>
  </cols>
  <sheetData>
    <row r="1" spans="1:6" x14ac:dyDescent="0.25">
      <c r="B1" s="39">
        <v>2013</v>
      </c>
      <c r="C1" s="39">
        <v>2014</v>
      </c>
      <c r="D1" s="39">
        <v>2015</v>
      </c>
      <c r="E1" s="39">
        <v>2016</v>
      </c>
      <c r="F1" s="39">
        <v>2017</v>
      </c>
    </row>
    <row r="2" spans="1:6" x14ac:dyDescent="0.25">
      <c r="A2" s="15" t="s">
        <v>30</v>
      </c>
      <c r="B2" s="29">
        <v>93074.42049840001</v>
      </c>
      <c r="C2" s="29">
        <v>103993.76592000001</v>
      </c>
      <c r="D2" s="29">
        <v>118174.73400000001</v>
      </c>
      <c r="E2" s="29">
        <v>132780.6</v>
      </c>
      <c r="F2" s="29">
        <v>147534</v>
      </c>
    </row>
    <row r="3" spans="1:6" x14ac:dyDescent="0.25">
      <c r="A3" s="15" t="s">
        <v>43</v>
      </c>
      <c r="B3" s="29"/>
      <c r="C3" s="35">
        <f>(C2-$B$2)/$B$2</f>
        <v>0.11731843575418989</v>
      </c>
      <c r="D3" s="35">
        <f t="shared" ref="D3:F3" si="0">(D2-$B$2)/$B$2</f>
        <v>0.26968004062976131</v>
      </c>
      <c r="E3" s="35">
        <f t="shared" si="0"/>
        <v>0.42660678722445083</v>
      </c>
      <c r="F3" s="35">
        <f t="shared" si="0"/>
        <v>0.58511865247161199</v>
      </c>
    </row>
    <row r="4" spans="1:6" x14ac:dyDescent="0.25">
      <c r="A4" s="15"/>
      <c r="B4" s="29"/>
      <c r="C4" s="35"/>
      <c r="D4" s="35"/>
      <c r="E4" s="35"/>
      <c r="F4" s="35"/>
    </row>
    <row r="5" spans="1:6" x14ac:dyDescent="0.25">
      <c r="A5" s="15" t="s">
        <v>10</v>
      </c>
      <c r="B5" s="29">
        <v>57147.694186017608</v>
      </c>
      <c r="C5" s="29">
        <v>62500.253317920004</v>
      </c>
      <c r="D5" s="29">
        <v>70550.316198</v>
      </c>
      <c r="E5" s="29">
        <v>78473.600000000006</v>
      </c>
      <c r="F5" s="29">
        <v>87045.06</v>
      </c>
    </row>
    <row r="6" spans="1:6" x14ac:dyDescent="0.25">
      <c r="A6" s="17" t="s">
        <v>43</v>
      </c>
      <c r="B6" s="29"/>
      <c r="C6" s="35">
        <f>(C5-$B$5)/$B$5</f>
        <v>9.3661856495550644E-2</v>
      </c>
      <c r="D6" s="35">
        <f t="shared" ref="D6:F6" si="1">(D5-$B$5)/$B$5</f>
        <v>0.23452603299017491</v>
      </c>
      <c r="E6" s="35">
        <f t="shared" si="1"/>
        <v>0.3731717634059894</v>
      </c>
      <c r="F6" s="35">
        <f t="shared" si="1"/>
        <v>0.52315961719584847</v>
      </c>
    </row>
    <row r="7" spans="1:6" x14ac:dyDescent="0.25">
      <c r="A7" s="15"/>
      <c r="B7" s="29"/>
      <c r="C7" s="29"/>
      <c r="D7" s="29"/>
      <c r="E7" s="29"/>
      <c r="F7" s="29"/>
    </row>
    <row r="8" spans="1:6" x14ac:dyDescent="0.25">
      <c r="A8" s="17" t="s">
        <v>8</v>
      </c>
      <c r="B8" s="36">
        <v>13978.837169923198</v>
      </c>
      <c r="C8" s="36">
        <v>14577.879810244807</v>
      </c>
      <c r="D8" s="36">
        <v>15784.673339960002</v>
      </c>
      <c r="E8" s="36">
        <v>16398.550294000004</v>
      </c>
      <c r="F8" s="36">
        <v>18445.320599999999</v>
      </c>
    </row>
    <row r="9" spans="1:6" x14ac:dyDescent="0.25">
      <c r="A9" s="17" t="s">
        <v>43</v>
      </c>
      <c r="C9" s="37">
        <f>(C8-$B$8)/$B$8</f>
        <v>4.2853538748595425E-2</v>
      </c>
      <c r="D9" s="37">
        <f t="shared" ref="D9:F9" si="2">(D8-$B$8)/$B$8</f>
        <v>0.12918357572132202</v>
      </c>
      <c r="E9" s="37">
        <f t="shared" si="2"/>
        <v>0.17309831244640653</v>
      </c>
      <c r="F9" s="37">
        <f t="shared" si="2"/>
        <v>0.31951752322338134</v>
      </c>
    </row>
    <row r="11" spans="1:6" x14ac:dyDescent="0.25">
      <c r="A11" t="s">
        <v>17</v>
      </c>
      <c r="B11" s="38">
        <v>91815.739999999991</v>
      </c>
      <c r="C11" s="38">
        <v>96597.05</v>
      </c>
      <c r="D11" s="38">
        <v>102334.98</v>
      </c>
      <c r="E11" s="38">
        <v>103912.82699999999</v>
      </c>
      <c r="F11" s="38">
        <v>112519.739</v>
      </c>
    </row>
    <row r="12" spans="1:6" x14ac:dyDescent="0.25">
      <c r="A12" t="s">
        <v>43</v>
      </c>
      <c r="B12" s="38"/>
      <c r="C12" s="37">
        <f>(C11-$B$11)/$B$11</f>
        <v>5.2075058154516997E-2</v>
      </c>
      <c r="D12" s="37">
        <f t="shared" ref="D12:F12" si="3">(D11-$B$11)/$B$11</f>
        <v>0.11456902705353142</v>
      </c>
      <c r="E12" s="37">
        <f t="shared" si="3"/>
        <v>0.13175395634778961</v>
      </c>
      <c r="F12" s="37">
        <f t="shared" si="3"/>
        <v>0.2254950948497503</v>
      </c>
    </row>
    <row r="13" spans="1:6" x14ac:dyDescent="0.25">
      <c r="B13" s="38"/>
      <c r="C13" s="38"/>
      <c r="D13" s="38"/>
      <c r="E13" s="38"/>
      <c r="F13" s="38"/>
    </row>
    <row r="14" spans="1:6" x14ac:dyDescent="0.25">
      <c r="A14" t="s">
        <v>20</v>
      </c>
      <c r="B14" s="38">
        <v>65493</v>
      </c>
      <c r="C14" s="38">
        <v>68095</v>
      </c>
      <c r="D14" s="38">
        <v>71688</v>
      </c>
      <c r="E14" s="38">
        <v>77066</v>
      </c>
      <c r="F14" s="38">
        <v>77167</v>
      </c>
    </row>
    <row r="15" spans="1:6" x14ac:dyDescent="0.25">
      <c r="A15" t="s">
        <v>43</v>
      </c>
      <c r="B15" s="38"/>
      <c r="C15" s="37">
        <f>(C14-$B$14)/$B$14</f>
        <v>3.9729436733696728E-2</v>
      </c>
      <c r="D15" s="37">
        <f t="shared" ref="D15:F15" si="4">(D14-$B$14)/$B$14</f>
        <v>9.4590261554669972E-2</v>
      </c>
      <c r="E15" s="37">
        <f t="shared" si="4"/>
        <v>0.17670590750156506</v>
      </c>
      <c r="F15" s="37">
        <f t="shared" si="4"/>
        <v>0.17824805704426427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12" sqref="D12"/>
    </sheetView>
  </sheetViews>
  <sheetFormatPr defaultRowHeight="15" x14ac:dyDescent="0.25"/>
  <cols>
    <col min="1" max="1" width="15.28515625" bestFit="1" customWidth="1"/>
    <col min="2" max="2" width="7.7109375" bestFit="1" customWidth="1"/>
    <col min="4" max="4" width="9.140625" bestFit="1" customWidth="1"/>
    <col min="5" max="5" width="10.5703125" bestFit="1" customWidth="1"/>
  </cols>
  <sheetData>
    <row r="1" spans="1:5" x14ac:dyDescent="0.25">
      <c r="A1" t="s">
        <v>60</v>
      </c>
      <c r="B1" s="7">
        <v>-5000</v>
      </c>
    </row>
    <row r="2" spans="1:5" x14ac:dyDescent="0.25">
      <c r="A2" t="s">
        <v>61</v>
      </c>
      <c r="B2" s="7">
        <f>(20000*1.5)-20000-(8.15*20*52)</f>
        <v>1524</v>
      </c>
    </row>
    <row r="3" spans="1:5" x14ac:dyDescent="0.25">
      <c r="A3" t="s">
        <v>62</v>
      </c>
      <c r="B3" s="7">
        <f t="shared" ref="B3:B4" si="0">(20000*1.5)-20000-(8.15*20*52)</f>
        <v>1524</v>
      </c>
    </row>
    <row r="4" spans="1:5" x14ac:dyDescent="0.25">
      <c r="A4" t="s">
        <v>63</v>
      </c>
      <c r="B4" s="7">
        <f t="shared" si="0"/>
        <v>1524</v>
      </c>
    </row>
    <row r="7" spans="1:5" x14ac:dyDescent="0.25">
      <c r="A7" t="s">
        <v>56</v>
      </c>
      <c r="B7" s="13">
        <f>-B1/B2</f>
        <v>3.2808398950131235</v>
      </c>
      <c r="C7" t="s">
        <v>57</v>
      </c>
    </row>
    <row r="9" spans="1:5" x14ac:dyDescent="0.25">
      <c r="A9" t="s">
        <v>59</v>
      </c>
      <c r="B9" s="44"/>
    </row>
    <row r="10" spans="1:5" ht="30" x14ac:dyDescent="0.25">
      <c r="A10" s="5" t="s">
        <v>64</v>
      </c>
      <c r="B10" t="s">
        <v>65</v>
      </c>
      <c r="C10" t="s">
        <v>66</v>
      </c>
      <c r="D10" t="s">
        <v>67</v>
      </c>
      <c r="E10" t="s">
        <v>68</v>
      </c>
    </row>
    <row r="11" spans="1:5" x14ac:dyDescent="0.25">
      <c r="B11">
        <v>0</v>
      </c>
      <c r="C11" t="s">
        <v>69</v>
      </c>
      <c r="D11" s="7">
        <f>B1*-1</f>
        <v>5000</v>
      </c>
      <c r="E11" s="46">
        <v>-5000</v>
      </c>
    </row>
    <row r="12" spans="1:5" x14ac:dyDescent="0.25">
      <c r="B12" s="45" t="s">
        <v>71</v>
      </c>
      <c r="C12" t="s">
        <v>70</v>
      </c>
      <c r="D12" s="7">
        <f>B3</f>
        <v>1524</v>
      </c>
      <c r="E12" s="47">
        <f>PV(0.05,3,-D12)</f>
        <v>4150.2299967606114</v>
      </c>
    </row>
    <row r="13" spans="1:5" x14ac:dyDescent="0.25">
      <c r="E13" s="46">
        <f>SUM(E11:E12)</f>
        <v>-849.77000323938864</v>
      </c>
    </row>
    <row r="15" spans="1:5" x14ac:dyDescent="0.25">
      <c r="A15" t="s">
        <v>58</v>
      </c>
      <c r="B15" s="43">
        <f>IRR(B1:B4)</f>
        <v>-4.344295957955735E-2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Raw Data</vt:lpstr>
      <vt:lpstr>Income Statement</vt:lpstr>
      <vt:lpstr>Owner's Equity Statement</vt:lpstr>
      <vt:lpstr>Balance Sheet</vt:lpstr>
      <vt:lpstr>Financial Analysis</vt:lpstr>
      <vt:lpstr>Trend Analysis</vt:lpstr>
      <vt:lpstr>Capital Analysis</vt:lpstr>
      <vt:lpstr>'Raw Data'!Print_Area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Vickie</cp:lastModifiedBy>
  <cp:lastPrinted>2014-04-01T15:26:44Z</cp:lastPrinted>
  <dcterms:created xsi:type="dcterms:W3CDTF">2013-01-20T18:40:52Z</dcterms:created>
  <dcterms:modified xsi:type="dcterms:W3CDTF">2017-09-13T12:33:57Z</dcterms:modified>
</cp:coreProperties>
</file>